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34"/>
  <c r="I8"/>
  <c r="I9"/>
  <c r="I10"/>
  <c r="I11"/>
  <c r="I12"/>
  <c r="I15"/>
  <c r="I16"/>
  <c r="I17"/>
  <c r="I20"/>
  <c r="I23"/>
  <c r="I24"/>
  <c r="I25"/>
  <c r="I26"/>
  <c r="I30"/>
  <c r="I33"/>
  <c r="I34"/>
  <c r="I35"/>
  <c r="I36"/>
  <c r="I37"/>
  <c r="I38"/>
  <c r="I39"/>
  <c r="I40"/>
  <c r="I41"/>
  <c r="I42"/>
  <c r="I44"/>
  <c r="I45"/>
  <c r="I46"/>
  <c r="I47"/>
  <c r="I48"/>
  <c r="I51"/>
  <c r="I52"/>
  <c r="I53"/>
  <c r="I54"/>
  <c r="I55"/>
  <c r="I59"/>
  <c r="I60"/>
  <c r="I61"/>
  <c r="I62"/>
  <c r="I63"/>
  <c r="I64"/>
  <c r="I66"/>
  <c r="I67"/>
  <c r="I74"/>
  <c r="I75"/>
  <c r="I77"/>
  <c r="I78"/>
  <c r="I79"/>
  <c r="I80"/>
  <c r="I81"/>
  <c r="I82"/>
  <c r="I86"/>
  <c r="I87"/>
  <c r="I88"/>
  <c r="I89"/>
  <c r="I90"/>
  <c r="I91"/>
  <c r="I92"/>
  <c r="I93"/>
  <c r="I94"/>
  <c r="I95"/>
  <c r="I99"/>
  <c r="I100"/>
  <c r="I103"/>
  <c r="I104"/>
  <c r="I105"/>
  <c r="I109"/>
  <c r="I110"/>
  <c r="I114"/>
  <c r="I115"/>
  <c r="I116"/>
  <c r="I117"/>
  <c r="I119"/>
  <c r="I120"/>
  <c r="I121"/>
  <c r="I123"/>
  <c r="I125"/>
  <c r="I128"/>
  <c r="I129"/>
  <c r="I131"/>
  <c r="I132"/>
  <c r="I133"/>
  <c r="I134"/>
  <c r="I135"/>
  <c r="I136"/>
  <c r="I137"/>
  <c r="I138"/>
  <c r="I139"/>
  <c r="I140"/>
  <c r="I141"/>
  <c r="I142"/>
  <c r="I143"/>
  <c r="I147"/>
  <c r="I149"/>
  <c r="I152"/>
  <c r="I153"/>
  <c r="I154"/>
  <c r="I156"/>
  <c r="I157"/>
  <c r="I158"/>
  <c r="I159"/>
  <c r="I160"/>
  <c r="I164"/>
  <c r="I165"/>
  <c r="I167"/>
  <c r="I170"/>
  <c r="I171"/>
  <c r="I172"/>
  <c r="I173"/>
  <c r="I174"/>
  <c r="D96"/>
  <c r="E96"/>
  <c r="F96" s="1"/>
  <c r="D97"/>
  <c r="E97"/>
  <c r="F97" s="1"/>
  <c r="D90"/>
  <c r="E90"/>
  <c r="F90" s="1"/>
  <c r="F8"/>
  <c r="F9"/>
  <c r="F10"/>
  <c r="F11"/>
  <c r="F12"/>
  <c r="F15"/>
  <c r="F16"/>
  <c r="F17"/>
  <c r="F19"/>
  <c r="F20"/>
  <c r="F23"/>
  <c r="F25"/>
  <c r="F26"/>
  <c r="F29"/>
  <c r="F30"/>
  <c r="F31"/>
  <c r="F33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1"/>
  <c r="F92"/>
  <c r="F93"/>
  <c r="F94"/>
  <c r="F95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9"/>
  <c r="F130"/>
  <c r="F131"/>
  <c r="F132"/>
  <c r="F133"/>
  <c r="F134"/>
  <c r="F135"/>
  <c r="F136"/>
  <c r="F137"/>
  <c r="F138"/>
  <c r="F139"/>
  <c r="F140"/>
  <c r="F141"/>
  <c r="F142"/>
  <c r="F143"/>
  <c r="F145"/>
  <c r="F146"/>
  <c r="F147"/>
  <c r="F148"/>
  <c r="F149"/>
  <c r="F152"/>
  <c r="F153"/>
  <c r="F154"/>
  <c r="F155"/>
  <c r="F156"/>
  <c r="F157"/>
  <c r="F158"/>
  <c r="F159"/>
  <c r="F160"/>
  <c r="F164"/>
  <c r="F165"/>
  <c r="F166"/>
  <c r="F167"/>
  <c r="F170"/>
  <c r="F171"/>
  <c r="F172"/>
  <c r="F173"/>
  <c r="F174"/>
  <c r="E170"/>
  <c r="D169"/>
  <c r="E169"/>
  <c r="E168" s="1"/>
  <c r="D168"/>
  <c r="D166"/>
  <c r="E166"/>
  <c r="E164"/>
  <c r="D163"/>
  <c r="D162" s="1"/>
  <c r="E163"/>
  <c r="D155"/>
  <c r="E155"/>
  <c r="E154"/>
  <c r="E151" s="1"/>
  <c r="D151"/>
  <c r="D146"/>
  <c r="D145" s="1"/>
  <c r="E146"/>
  <c r="E145" s="1"/>
  <c r="C133"/>
  <c r="C131"/>
  <c r="D130"/>
  <c r="D127" s="1"/>
  <c r="D126" s="1"/>
  <c r="E130"/>
  <c r="E127" s="1"/>
  <c r="E126" s="1"/>
  <c r="D124"/>
  <c r="E124"/>
  <c r="D122"/>
  <c r="D112" s="1"/>
  <c r="D111" s="1"/>
  <c r="E122"/>
  <c r="E119"/>
  <c r="D118"/>
  <c r="E118"/>
  <c r="E117"/>
  <c r="E115"/>
  <c r="E114"/>
  <c r="E113"/>
  <c r="D113"/>
  <c r="D106"/>
  <c r="D107"/>
  <c r="D108"/>
  <c r="E108"/>
  <c r="E107" s="1"/>
  <c r="E106" s="1"/>
  <c r="D101"/>
  <c r="E101"/>
  <c r="D98"/>
  <c r="E98"/>
  <c r="D32"/>
  <c r="E32"/>
  <c r="D83"/>
  <c r="E83"/>
  <c r="D84"/>
  <c r="E84"/>
  <c r="D85"/>
  <c r="E85"/>
  <c r="D69"/>
  <c r="D68" s="1"/>
  <c r="E69"/>
  <c r="E68" s="1"/>
  <c r="D70"/>
  <c r="E70"/>
  <c r="D76"/>
  <c r="E76"/>
  <c r="D56"/>
  <c r="E56"/>
  <c r="D57"/>
  <c r="E57"/>
  <c r="D58"/>
  <c r="E58"/>
  <c r="D65"/>
  <c r="E65"/>
  <c r="D43"/>
  <c r="E43"/>
  <c r="C51"/>
  <c r="C44"/>
  <c r="C31"/>
  <c r="D29"/>
  <c r="E29"/>
  <c r="C30"/>
  <c r="E21"/>
  <c r="D22"/>
  <c r="D21" s="1"/>
  <c r="E22"/>
  <c r="D19"/>
  <c r="E19"/>
  <c r="D13"/>
  <c r="E13"/>
  <c r="E17"/>
  <c r="C16"/>
  <c r="D150" l="1"/>
  <c r="D161"/>
  <c r="E162"/>
  <c r="D144"/>
  <c r="E150"/>
  <c r="E112"/>
  <c r="E111" s="1"/>
  <c r="D28"/>
  <c r="D27" s="1"/>
  <c r="E28"/>
  <c r="E161" l="1"/>
  <c r="E144"/>
  <c r="E27"/>
  <c r="D5" l="1"/>
  <c r="D175" s="1"/>
  <c r="D6"/>
  <c r="D7"/>
  <c r="E7"/>
  <c r="C9"/>
  <c r="C11"/>
  <c r="E8"/>
  <c r="E6" l="1"/>
  <c r="C76"/>
  <c r="E5" l="1"/>
  <c r="C148"/>
  <c r="C164"/>
  <c r="E175" l="1"/>
  <c r="C41"/>
  <c r="C32" s="1"/>
  <c r="F32" s="1"/>
  <c r="C42"/>
  <c r="C130"/>
  <c r="C129"/>
  <c r="C120"/>
  <c r="C105"/>
  <c r="C104"/>
  <c r="C95"/>
  <c r="C93"/>
  <c r="C43"/>
  <c r="F43" s="1"/>
  <c r="C22"/>
  <c r="F22" s="1"/>
  <c r="C7"/>
  <c r="F7" s="1"/>
  <c r="C58"/>
  <c r="C159" l="1"/>
  <c r="C156"/>
  <c r="C174" l="1"/>
  <c r="C173"/>
  <c r="C172"/>
  <c r="C167"/>
  <c r="C154"/>
  <c r="C153"/>
  <c r="C152"/>
  <c r="C86"/>
  <c r="C87"/>
  <c r="C74"/>
  <c r="C14" l="1"/>
  <c r="C13" s="1"/>
  <c r="F13" s="1"/>
  <c r="C29" l="1"/>
  <c r="C88"/>
  <c r="C89"/>
  <c r="C169"/>
  <c r="C166"/>
  <c r="C163"/>
  <c r="F163" s="1"/>
  <c r="C155"/>
  <c r="C151"/>
  <c r="F151" s="1"/>
  <c r="C146"/>
  <c r="C145" s="1"/>
  <c r="C128"/>
  <c r="C124"/>
  <c r="C122"/>
  <c r="C121"/>
  <c r="C119"/>
  <c r="C113"/>
  <c r="C108"/>
  <c r="C107" s="1"/>
  <c r="C106" s="1"/>
  <c r="C103"/>
  <c r="C101"/>
  <c r="C98"/>
  <c r="C94"/>
  <c r="C92"/>
  <c r="C81"/>
  <c r="C70"/>
  <c r="C65"/>
  <c r="C21"/>
  <c r="F21" s="1"/>
  <c r="C19"/>
  <c r="C6" s="1"/>
  <c r="F6" s="1"/>
  <c r="C168" l="1"/>
  <c r="F168" s="1"/>
  <c r="F169"/>
  <c r="F128"/>
  <c r="C127"/>
  <c r="F127" s="1"/>
  <c r="C118"/>
  <c r="C112" s="1"/>
  <c r="C111" s="1"/>
  <c r="C85"/>
  <c r="C84" s="1"/>
  <c r="C83" s="1"/>
  <c r="C91"/>
  <c r="C90" s="1"/>
  <c r="C126"/>
  <c r="F126" s="1"/>
  <c r="C97"/>
  <c r="C96" s="1"/>
  <c r="C5"/>
  <c r="F5" s="1"/>
  <c r="C57"/>
  <c r="C56" s="1"/>
  <c r="C69"/>
  <c r="C68" s="1"/>
  <c r="C162"/>
  <c r="C28"/>
  <c r="C150"/>
  <c r="C161" l="1"/>
  <c r="F161" s="1"/>
  <c r="F162"/>
  <c r="C144"/>
  <c r="F144" s="1"/>
  <c r="F150"/>
  <c r="C27"/>
  <c r="F27" s="1"/>
  <c r="F28"/>
  <c r="C175" l="1"/>
  <c r="F175" s="1"/>
</calcChain>
</file>

<file path=xl/sharedStrings.xml><?xml version="1.0" encoding="utf-8"?>
<sst xmlns="http://schemas.openxmlformats.org/spreadsheetml/2006/main" count="335" uniqueCount="279">
  <si>
    <t>Муниципальная программа 1. Муниципальная программа «Формирование, эффективное использование, распоряжение и содержание муниципального имущества, мероприятия по землеустройству и землепользованию на территории муниципального образования городское поселение Печенга Печенгского района Мурманской области на 2016 год»</t>
  </si>
  <si>
    <t>70 1 00 00000</t>
  </si>
  <si>
    <t>Подпрограмма 1 Управление имуществом муниципального образования г.п. Печенга</t>
  </si>
  <si>
    <t>70 1 10 00000</t>
  </si>
  <si>
    <t>Основное мероприятие 1. Содержание имущества казны</t>
  </si>
  <si>
    <t>70 1 11 00000</t>
  </si>
  <si>
    <t>Возмещение затрат на содержание и ремонт объектов незаселенного жилого и нежилого фонда и на содержание доли общего имущества в многоквартирном  доме.</t>
  </si>
  <si>
    <t>70 1 11 46040</t>
  </si>
  <si>
    <t>Консервация объектов муниципальной казны.</t>
  </si>
  <si>
    <t xml:space="preserve">Демонтаж зданий и сооружений находящихся в аварийном состоянии </t>
  </si>
  <si>
    <t>Основное мероприятие 2. Изготовление проектной, сметной, технической документации на объекты муниципального имущества, выявленные бесхозяйные объекты</t>
  </si>
  <si>
    <t>70 1 12 00000</t>
  </si>
  <si>
    <t xml:space="preserve">Инженерно-геологические, инженерно-геодезические, проектные работы на объектах муниципальной собственности. </t>
  </si>
  <si>
    <t>70 1 12 40010</t>
  </si>
  <si>
    <t>Изготовление технической документации на объекты муниципальной собственности.</t>
  </si>
  <si>
    <t>Разработка сметной документации на выполнение работ (оказание услуг)</t>
  </si>
  <si>
    <t>Экспертиза проектно – сметной документации</t>
  </si>
  <si>
    <t xml:space="preserve">Основное мероприятие 3. Оценка рыночной стоимости объектов муниципального, бесхозяйного и иного имущества   </t>
  </si>
  <si>
    <t>70 1 13 00000</t>
  </si>
  <si>
    <t>Независимая оценка объектов муниципальной собственности, вовлекаемых в сделки.</t>
  </si>
  <si>
    <t>70 1 13 40010</t>
  </si>
  <si>
    <t>Подпрограмма 2. Повышение эффективности управления земельными ресурсами на территории муниципального образования городское поселение Печенга</t>
  </si>
  <si>
    <t>70 1 20 00000</t>
  </si>
  <si>
    <t xml:space="preserve">Основное мероприятие 1. Проведение мероприятий по землеустройству и землепользованию на территории муниципального образования городское поселение Печенга </t>
  </si>
  <si>
    <t>70 1 21 00000</t>
  </si>
  <si>
    <t>Формирование земельных участков под объектами недвижимого имущества, находящиеся в муниципальной собственности, и межевание границ вновь образуемых земельных участков</t>
  </si>
  <si>
    <t>70 1 21 48030</t>
  </si>
  <si>
    <t>Подготовка схем земельного участка или земельных участков на кадастровом плане территории муниципального образования г.п. Печенга</t>
  </si>
  <si>
    <t>Оказание услуг по внесению изменений в нормативы градостроительного проектирования</t>
  </si>
  <si>
    <t xml:space="preserve">Муниципальная программа 2.  «Развитие жилищно – коммунального хозяйства в муниципальном образовании городское поселение Печенга Печенгского района Мурманской области в 2016 году»
</t>
  </si>
  <si>
    <t>70 2 00 00000</t>
  </si>
  <si>
    <t>Подпрограмма 1. Повышение уровня безопасных и благоприятных условий проживания населения МО г.п. Печенга</t>
  </si>
  <si>
    <t>70 2 10 00000</t>
  </si>
  <si>
    <t>Основное мероприятие 1.Повышение надежности обеспечения коммунальными услугами населения муниципального образования и эффективного функционирования объектов коммунальной инфраструктуры (водоснабжения, водоотведения, теплоснабжения, электроснабжения).</t>
  </si>
  <si>
    <t>70 2 11 00000</t>
  </si>
  <si>
    <t>Субсидии на компенсацию кредиторской задолженности МКП «Жилищное хозяйство»</t>
  </si>
  <si>
    <t>70 2 11 48090</t>
  </si>
  <si>
    <t>Резервный фонд (на случай непредвиденных аварийных ситуаций в сфере ЖКХ)</t>
  </si>
  <si>
    <t>70 2 11 48040</t>
  </si>
  <si>
    <t>Основное мероприятие 2.Поддержание муниципального жилищного фонда в надлежащем состоянии</t>
  </si>
  <si>
    <t>70 2 12 00000</t>
  </si>
  <si>
    <t>70 2 12 40010</t>
  </si>
  <si>
    <t>70 2 12 46090</t>
  </si>
  <si>
    <t>Капитальный ремонт внутридомовой канализационной сети н.п.Лиинахамари ул. Шабалина д.11</t>
  </si>
  <si>
    <t>Ремонт незаселенного жилищного фонда, находящегося в неудовлетворительном состояния в н.п.Лиинахамари</t>
  </si>
  <si>
    <t>Ремонт жилых помещений ветеранов Великой Отечественной войны</t>
  </si>
  <si>
    <t>Ремонт жилых помещений многодетной семьи (по заявлению)</t>
  </si>
  <si>
    <t>Основное мероприятие 3.Реализация требований по энергосбережению и энергетической эффективности в сфере ЖКХ. Подготовка объектов и систем жизнеобеспечения на территории муниципального образования городское поселение Печенга Печенгского района Мурманской области к отопительному периоду 2016-17 г.г.</t>
  </si>
  <si>
    <t>70 2 13 00000</t>
  </si>
  <si>
    <t>Поверка общедомовых узлов учета воды и тепловой энергии (5 домов) в н.п. Лиинахамари.</t>
  </si>
  <si>
    <t>Разработка проекта реконструкции тепловых узлов МКД н.п. Лиинахамари</t>
  </si>
  <si>
    <t>Капитальный ремонт распределительной и осветительной электросети котельной в п. Лиинахамари</t>
  </si>
  <si>
    <t>Закупка материалов и запасных частей для создания запаса материально-технических ресурсов к отопительному периоду 2016-17 г.гя</t>
  </si>
  <si>
    <t>70 3 00 00000</t>
  </si>
  <si>
    <t>Подпрограмма 1.Организация дорожной деятельности, обеспечивающей выполнение требований к транспортно-эксплуатационным показателям и удовлетворение потребностей пользователей улично-дорожной сетью, автомобильными дорогами местного значения и дорожными сооружениями, на основе своевременного и качественного выполнения работ по ремонту и содержанию автодорог МО г.п. Печенга</t>
  </si>
  <si>
    <t>70 3 10 00000</t>
  </si>
  <si>
    <t>Основное мероприятие 1.Улучшение технического состояния существующей улично-дорожной сети и автомобильных дорог местного значения за счет увеличения объемов работ по ремонту и содержанию дорожного хозяйства МО г.п. Печенга.</t>
  </si>
  <si>
    <t>70 3 11 00000</t>
  </si>
  <si>
    <t>Ремонт участка автомобильной дороги г.п. Печенга, военный городок № 13 (поворот с трассы Печенга - Лиинахамари вокруг объекта недвижимого имущества «Стадион инв. № 126»)</t>
  </si>
  <si>
    <t>Разработка сметной документации на ремонты автомобильных дорог в 2017 году</t>
  </si>
  <si>
    <t>Основное мероприятие 2. Обеспечение содержания улично-дорожной сети и автомобильных дорог местного значения МО г.п. Печенга</t>
  </si>
  <si>
    <t>70 3 12 00000</t>
  </si>
  <si>
    <t>Субсидии на содержании МКП «Жилищное хозяйство» автомобильных дорог общего пользования местного значения и улично – дорожной сети (дорожный знаки, остановки и т.д.) городского поселения Печенга в осенне-зимний периодлями</t>
  </si>
  <si>
    <t>Субсидии на содержании МКП «Жилищное хозяйство» автомобильных дорог общего пользования местного значения и улично – дорожной сети (дорожный знаки, остановки и т.д.) городского поселения Печенга в  весенне-летний период</t>
  </si>
  <si>
    <t>70 4 00 00000</t>
  </si>
  <si>
    <t>Подпрограмма 1.Формирование среды, благоприятной для проживания населения,  совершенствование системы и повышение уровня внешнего благоустройства и санитарного содержания территории МО г.п. Печенга.</t>
  </si>
  <si>
    <t>70 4 10 00000</t>
  </si>
  <si>
    <t>Оспонвное мероприятие 1. Приведение в качественное состояние элементов благоустройства, совершенствование эстетического вида населенных пунктов городского поселения Печенга.</t>
  </si>
  <si>
    <t>70 4 11 00000</t>
  </si>
  <si>
    <t>Компенсация расходов МКП расходов на содержание элементов благоустройства на территории городского поселение Печенга (в т.ч. детские площадки)</t>
  </si>
  <si>
    <t>70 4 11 48020</t>
  </si>
  <si>
    <t>Компенсация расходов МКП «Жилищное хозяйство» на содержание и оплату  уличного освещения, в т.ч. Обслуживание</t>
  </si>
  <si>
    <t>Компенсация расходов МКП «Жилищное хозяйство» на содержание автобусных остановок, находящихся в собственности городского поселения Печенга, содержание и обслуживание  санкционированного места отдыха жителей в районе п.Печенга, ул.Бредова, вывоз мусора с общественного кладбища п.Печенга</t>
  </si>
  <si>
    <t>Обустройство парковой зоны в районе стадиона ул. Стадионной п. Печенга</t>
  </si>
  <si>
    <t>70 4 11 46080</t>
  </si>
  <si>
    <t>Компенсация расходов МКП «Жилищное хозяйство» на озеленение территорий п.Спутник, п.Печенга, п.19-км, н.п.Лиинахамари</t>
  </si>
  <si>
    <t>Основное мероприятие 2.Оздоровление санитарной и экологической обстановки в населенных пунктах муниципального образования и на свободных территориях</t>
  </si>
  <si>
    <t>70 4 12 00000</t>
  </si>
  <si>
    <t>Отлов бродячих собак на территории городского поселение Печенга (ожидаемое количество 67 особей)</t>
  </si>
  <si>
    <t>70 4 12 А5590</t>
  </si>
  <si>
    <t>Субвенция на осуществление деятельности по толову и содержанию бездомных животных</t>
  </si>
  <si>
    <t>70 4 12 75590</t>
  </si>
  <si>
    <t>70 4 12 48020</t>
  </si>
  <si>
    <t>Основное мероприятие 3. Развитие и поддержка инициатив, привлечение жителей МО г.п. Печенга к участию в мероприятиях по благоустройству и санитарной очистке придомовых территорий</t>
  </si>
  <si>
    <t>70 4 13 00000</t>
  </si>
  <si>
    <t>Проведение конкурса «Самые благоустроенные территории муниципального образования городское поселение Печенга Печенгского района Мурманской области 2016 года»</t>
  </si>
  <si>
    <t>70 5 00 00000</t>
  </si>
  <si>
    <t>Подпрограмма 1.Создание условий для развития и совершенствования муниципальной службы в администрации муниципального образования городское поселение Печенга и повышение эффективности муниципального управления</t>
  </si>
  <si>
    <t>70 5 10 00000</t>
  </si>
  <si>
    <t>Основное мероприятие 4.Развитие системы подготовки кадров муниципальных служащих и работников  осуществляющих свою деятельность по общеотраслевым  должностям служащих</t>
  </si>
  <si>
    <t>70 5 14 00000</t>
  </si>
  <si>
    <t>70 5 14 48080</t>
  </si>
  <si>
    <t>Повышение квалификации муниципальных служащих: обучение на курсах повышения квалификации,  включая возмещение расходов, связанных со служебными командировками</t>
  </si>
  <si>
    <t>Участие муниципальных служащих на обучающих семинарах, включая возмещение расходов, связанных со служебными командировками</t>
  </si>
  <si>
    <t>Повышение квалификации работников  осуществляющих свою деятельность по общеотраслевым  должностям служащих: обучение на курсах повышения квалификации, включая возмещение расходов, связанных со служебными командировками</t>
  </si>
  <si>
    <t>Участие работников  осуществляющих свою деятельность по общеотраслевым  должностям служащих на обучающих семинарах, включая возмещение расходов, связанных со служебными командировками</t>
  </si>
  <si>
    <t>70 6 00 00000</t>
  </si>
  <si>
    <t>Подпрограмма 1.Организация антитеррористической деятельности, противодействие возможным фактам проявления    терроризма и экстремизма, укрепление доверия   населения  к работе органов   государственной власти, администрации МО г.п. Печенга, правоохранительным органам, формирование 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человека.</t>
  </si>
  <si>
    <t>70 6 10 00000</t>
  </si>
  <si>
    <t>Основное мероприятие 2.Проведение мероприятий по профилактике экстремизма и терроризма.</t>
  </si>
  <si>
    <t>70 6 12 00000</t>
  </si>
  <si>
    <t xml:space="preserve">Приобретение научно-методических материалов, программ, печатных и электронных учебных пособий Проведение акций «Внимание – экстремизм!», «Терроризму нет!»
</t>
  </si>
  <si>
    <t>70 6 12 43050</t>
  </si>
  <si>
    <t>Основное мероприятие 3. Повышение антитеррористической защищенности администрации МО г.п. Печенга и мест массового пребывания граждан</t>
  </si>
  <si>
    <t>70 6 13 00000</t>
  </si>
  <si>
    <t>Обеспечение безопасности в местах массового пребывания граждан в населенных пунктах, расположенных на территории МО г.п. Печенга</t>
  </si>
  <si>
    <t>70 6 13 43050</t>
  </si>
  <si>
    <t>70 7 00 00000</t>
  </si>
  <si>
    <t>Подпрограмма 1. Обеспечение защиты населения от чрезвычайных ситуаций и ликвидация их последствий, выполнение мероприятий гражданской обороны на территории муниципального образования</t>
  </si>
  <si>
    <t>70 7 10 00000</t>
  </si>
  <si>
    <t>Основное мероприятие 1. Совершенствование системы предупреждения чрезвычайных ситуаций и ликвидация их последствий</t>
  </si>
  <si>
    <t>70 7 11 00000</t>
  </si>
  <si>
    <t xml:space="preserve">Взаимодействие с единой дежурно-диспетчерской службой по организации мероприятий по информационному взаимодействию с населением МО г.п. Печенга по вопросам гражданской обороны и чрезвычайным ситуациям  </t>
  </si>
  <si>
    <t>70 7 11 47093</t>
  </si>
  <si>
    <t>Увеличение резервного фонда администрации МО г.п. в целях ликвидации ЧС, за счет возмещения непредвиденных расходов страховой компанией</t>
  </si>
  <si>
    <t>70 7 11 40050</t>
  </si>
  <si>
    <t xml:space="preserve">Основное мероприятие 2. Обеспечение гражданской обороны на территории муниципального образования </t>
  </si>
  <si>
    <t>70 7 12 00000</t>
  </si>
  <si>
    <t>Обучение служащих администрации МО г.п. Печенга по вопросам ГО,ЧС и ПБ</t>
  </si>
  <si>
    <t>Основное мероприятие 3.  Обеспечение пожарной безопасности на территории муниципального образования</t>
  </si>
  <si>
    <t>70 7 13 00000</t>
  </si>
  <si>
    <t xml:space="preserve">Обеспечение первичных мер пожарной безопасности, защита населения и территории муниципального образования от чрезвычайных ситуации природного и техногенного характера, обеспечение безопасности населения на водных объектах, охране их жизни и здоровья, обеспечение безопасности дорожного движения, проведение аварийно-спасательных работ на территории МО г.п. Печенга </t>
  </si>
  <si>
    <t>70 7 13 42050</t>
  </si>
  <si>
    <t>Выполнение  мероприятий по подготовке к   тушению  пожаров на территории МО г.п. Печенга, заключение договора с «Мурманской базой авиационной охраны лесов»</t>
  </si>
  <si>
    <t>70 8 00 00000</t>
  </si>
  <si>
    <t>Подпрограмма 1. Обеспечение конституционного права жителей муниципального образования городское поселение Печенга на получение объективной информации о деятельности органов местного самоуправления муниципального образования городское поселение Печенга</t>
  </si>
  <si>
    <t>70 8 10 00000</t>
  </si>
  <si>
    <t>Основное мероприятие 1.Информирование населения о деятельности органов местного самоуправления муниципального образования городское поселение Печенга</t>
  </si>
  <si>
    <t>70 8 11 00000</t>
  </si>
  <si>
    <t>Публикация нормативных правовых актов и материалов органов местного самоуправления муниципального образования городское поселение Печенга в газете «Наша Печенга»</t>
  </si>
  <si>
    <t>Организация обслуживания сайта муниципального образования (хостинг, верстка страниц, плата за домен)</t>
  </si>
  <si>
    <t>70 9 00 00000</t>
  </si>
  <si>
    <t>Подпрограмма 1Обеспечение деятельности органов местного самоуправления и учреждений муниципального образования городское поселение Печенга.</t>
  </si>
  <si>
    <t>70 9 10 00000</t>
  </si>
  <si>
    <t>Основное мероприятие 2. Материально-техническое обеспечение органов местного самоуправления и казенных учреждений муниципального образования городское поселение Печенга.</t>
  </si>
  <si>
    <t>70 9 12 00000</t>
  </si>
  <si>
    <t>Оперативное управление недвижимым и движимым имуществом</t>
  </si>
  <si>
    <t>70 9 12 48010</t>
  </si>
  <si>
    <t>Обеспечение служебной связью (интернет, телефония)</t>
  </si>
  <si>
    <t xml:space="preserve">Организация рабочих встреч и заседаний </t>
  </si>
  <si>
    <t>Обеспечение материальными ценностями (основные средства и материальные запасы)</t>
  </si>
  <si>
    <t>Основное мероприятие 3. Информационное обеспечение органов местного самоуправления и казенных учреждений муниципального образования городское поселение Печенга.</t>
  </si>
  <si>
    <t>70 9 13 00000</t>
  </si>
  <si>
    <t>Организация информационно-технологической поддержки (администрирования) обеспечение бесперебойного функционирования и развития локально вычислительной сети и оргтехники</t>
  </si>
  <si>
    <t>70 9 13 46030</t>
  </si>
  <si>
    <t xml:space="preserve"> Техническое сопровождение програмного обеспечения "Система автоматизированного рабочего места муниципального образования"</t>
  </si>
  <si>
    <t>70 9 13 S0570</t>
  </si>
  <si>
    <t>Субсидия на техническое сопровождение програмного обеспечения "Система автоматизированного рабочего места муниципального образования"</t>
  </si>
  <si>
    <t>70 9 13 70570</t>
  </si>
  <si>
    <t>Основное мероприятие 4. Транспортное обеспечение должностных лиц органов местного самоуправления и казенных учреждений муниципального образования городское поселение Печенга.</t>
  </si>
  <si>
    <t>70 9 14 00000</t>
  </si>
  <si>
    <t>Обеспечение обслуживания, содержания и эксплуатацию автотранспортных средств, находящихся на балансе Учреждения, поддержание их в технически исправном состоянии, проведение технического осмотра, страхование автотранспорта, сезонное обслуживание и ремонт, приобретение расходных  и заправочных материалов, (ГСМ, запасные части), МО водителей</t>
  </si>
  <si>
    <t>Основное мероприятие 5. Организация делопроизводства органов местного самоуправления и казенных учреждений муниципального образования городское поселение Печенга.</t>
  </si>
  <si>
    <t>70 9 15 00000</t>
  </si>
  <si>
    <t>Отправка и получение корреспонденции и печатных изданий</t>
  </si>
  <si>
    <t>72 0 00 00000</t>
  </si>
  <si>
    <t>Подпрограмма 1.Совершенствование и развитие системы, обеспечивающей целенаправленное формирование у молодежи высокой социальной активности, гражданственности и патриотизма, чувства гордости и верности своему Отечеству, готовности к выполнению гражданского долга и конституционных обязанностей</t>
  </si>
  <si>
    <t>72 0 10 00000</t>
  </si>
  <si>
    <t>Основное мероприятие 2. Поддержка деятельности организаций, учреждений и объединений, ведущих работу по гражданско-патриотическому воспитанию граждан</t>
  </si>
  <si>
    <t>72 0 12 00000</t>
  </si>
  <si>
    <t>Организация и проведение мероприятий, посвященных выводу Советских войск из Афганистана</t>
  </si>
  <si>
    <t>Основное мероприятие 3. Формирование патриотических  чувств и сознания граждан на основе исторических ценностей</t>
  </si>
  <si>
    <t>72 0 13 00000</t>
  </si>
  <si>
    <t>72 1 00 00000</t>
  </si>
  <si>
    <t>Подпрограмма 1.Организация и проведение общепоселковых культурно-массовых, праздничных и иных зрелищных мероприятий для жителей муниципального образования городское поселение Печенга</t>
  </si>
  <si>
    <t>72 1 10 00000</t>
  </si>
  <si>
    <t>Основное меропириятие 1. Сохранение и развитие культурных традиций городского поселения Печенга путем вовлечения жителей к участию в общепоселковых и праздничных мероприятиях</t>
  </si>
  <si>
    <t>72 1 11 00000</t>
  </si>
  <si>
    <t xml:space="preserve">Организация и проведение культурно-массовых, праздничных и иных зрелищных мероприятий для жителей муниципального образования городское поселение Печенга </t>
  </si>
  <si>
    <t>72 1 11 46060</t>
  </si>
  <si>
    <t>Подпрограмма 2.Дети и молодежь городского поселения Печенга</t>
  </si>
  <si>
    <t>72 1 20 00000</t>
  </si>
  <si>
    <t>Основное меропириятие 1. Развитие основных и поиск новых форм организации содержательного досуга детей и молодежи. Поддержка творчески одаренных детей и молодежи</t>
  </si>
  <si>
    <t>72 1 21 00000</t>
  </si>
  <si>
    <t>Проведение конкурсов, направленных на выявление и продвижение творческих детей и молодежи</t>
  </si>
  <si>
    <t>72 1 21 46070</t>
  </si>
  <si>
    <t>Ежегодное поздравление выпускников – получателей золотых и серебряных медалей общеобразовательных школ поселения и первоклассников</t>
  </si>
  <si>
    <t>72 1 21 46080</t>
  </si>
  <si>
    <t>Основное меропириятие 2Формирование у детей и молодежи активной жизненной позиции, готовности к участию в общественной жизни поселения и страны</t>
  </si>
  <si>
    <t>72 1 22 00000</t>
  </si>
  <si>
    <t>Организация и проведение фестиваля «Северное сияние»</t>
  </si>
  <si>
    <t>Организация и проведение праздника День защиты детей</t>
  </si>
  <si>
    <t>Организация и проведение праздника День молодежи России</t>
  </si>
  <si>
    <t xml:space="preserve">Организация и проведение новогодней ёлки </t>
  </si>
  <si>
    <t>Муниципальная программа 12. «Развитие физической культуры и спорта на территории муниципального образования городское поселение Печенга Печенгского района Мурманской области на 2016 год»</t>
  </si>
  <si>
    <t>72 2 00 00000</t>
  </si>
  <si>
    <t>Подпрограмма 1. Создание условий для занятий физической культурой и спортом населения, особенно детей и молодежи в муниципальном образовании</t>
  </si>
  <si>
    <t>72 2 10 00000</t>
  </si>
  <si>
    <t>Основное мероприятие 1 . Создание материально технической базы для развития спорта в муниципальном образовании</t>
  </si>
  <si>
    <t>72 2 11 00000</t>
  </si>
  <si>
    <t>Обустройство волейбольной площадки</t>
  </si>
  <si>
    <t>Основное мероприятие 2. Обеспечение условий для развития на территории муниципального образования городское поселение Печенга физической культуры и массового спорта</t>
  </si>
  <si>
    <t>72 2 12 00000</t>
  </si>
  <si>
    <t>Уборка и содержание стадиона г. п. Печенга</t>
  </si>
  <si>
    <t>Подпрограмма 2. Массовый спорт</t>
  </si>
  <si>
    <t>72 2 20 00000</t>
  </si>
  <si>
    <t>Основное мероприятие 1. Вовлечение различных категорий населения в массовые спортивные мероприятия</t>
  </si>
  <si>
    <t>72 2 21 00000</t>
  </si>
  <si>
    <t>Турнир по армейскому рукопашному бою в память Героя России Таташвили В. В</t>
  </si>
  <si>
    <t>Соревнования по мини-футболу среди жителей муниципального образования</t>
  </si>
  <si>
    <t>Соревнования по волейболу среди жителей муниципального образования</t>
  </si>
  <si>
    <t>Забег «Печенга»</t>
  </si>
  <si>
    <t>Папа, мама, я – спортивная семья</t>
  </si>
  <si>
    <t>Сформированный на основании действующих программ                                      КОД</t>
  </si>
  <si>
    <t>70 2 13 46090</t>
  </si>
  <si>
    <t>70 3 11 48050</t>
  </si>
  <si>
    <t>70 3 12 48050</t>
  </si>
  <si>
    <t>70 4 13 46080</t>
  </si>
  <si>
    <t xml:space="preserve">Муниципальная программа 5.    «Развитие муниципальной службы  в муниципальном образовании городское поселение Печенга Печенгского района Мурманской области на 2016 год»
</t>
  </si>
  <si>
    <t xml:space="preserve"> Муниципальная программа 6. «Противодействие экстремизму и   профилактика  терроризма на территории муниципального образования городское поселение Печенга на 2016 год
</t>
  </si>
  <si>
    <t xml:space="preserve"> Муниципальная программа 7. ««Обеспечение безопасности населения и выполнение мероприятий гражданской обороны на территории муниципального             образования городское поселение Печенга на  2016 год»
</t>
  </si>
  <si>
    <t>70 7 12 48080</t>
  </si>
  <si>
    <t xml:space="preserve"> Муниципальная программа 8. «Информирование населения о деятельности органов местного самоуправления  муниципального  образования городское поселение Печенга Печенгского района Мурманской области на 2016 год»
</t>
  </si>
  <si>
    <t>70 8 11 48060</t>
  </si>
  <si>
    <t xml:space="preserve">Муниципальная программа 9. «Обеспечение деятельности органов местного самоуправление на 2016 год»
</t>
  </si>
  <si>
    <t>70 9 1 48010</t>
  </si>
  <si>
    <t>70 9 15 48010</t>
  </si>
  <si>
    <t>Муниципальная программа 10. «Патриотическое воспитание молодёжи муниципального образования городское поселение Печенга на 2016 год»</t>
  </si>
  <si>
    <t>72 0 12 46070</t>
  </si>
  <si>
    <t>72 0 13 46070</t>
  </si>
  <si>
    <t>Муниципальная программа 11. «Развитие культурного досуга, молодежной политики и иных мероприятий на территории муниципального образования городское поселение Печенга Печенгского района Мурманской области на 2016 год»</t>
  </si>
  <si>
    <t>72 1 22 46070</t>
  </si>
  <si>
    <t>72 2 11 46080</t>
  </si>
  <si>
    <t>72 2 12 46040</t>
  </si>
  <si>
    <t>ИТОГО ПО ПРГРАМНЫМ МЕРОПРИЯТИЯМ</t>
  </si>
  <si>
    <t xml:space="preserve">Муниципальная программа 4.    «Благоустройство территории муниципального образования городское поселение Печенга Печенгского района Мурманской области в 2016 году»
</t>
  </si>
  <si>
    <t xml:space="preserve">Муниципальная программа 3.   «Развитие дорожного хозяйства муниципального образования городское поселение Печенга Печенгского района Мурманской области в 2016 году»
</t>
  </si>
  <si>
    <t>72 2 21 48070</t>
  </si>
  <si>
    <t>Обустройство игровых детских площадок, парковой зоны</t>
  </si>
  <si>
    <t>Затраты на содержание объектом муниципальной казны</t>
  </si>
  <si>
    <t>70 3 11 70930</t>
  </si>
  <si>
    <t>Субсидия бюджетам муниципальных образований на строительство, реконструкцию, ремонт и капитальный ремонт автомобильных дорог общего пользования местного значения (на конкурсной основе)</t>
  </si>
  <si>
    <t>Софинансирование к субсидии бюджетам муниципальных образований на строительство, реконструкцию, ремонт и капитальный ремонт автомобильных дорог общего пользования местного значения (на конкурсной основе)</t>
  </si>
  <si>
    <t>70 3 11 S0930</t>
  </si>
  <si>
    <t>Капитальный ремонт здания "Гарнизонного дома офицеров"</t>
  </si>
  <si>
    <t>Разработка и внесение изменений в Генеральный план и Правила землепользования и застройки</t>
  </si>
  <si>
    <t>Разработка проектно-сметной документации на реконструкцию (восстановление) подъезда № 5 многоквартирного дома по адресу н.п.Лиинахамари ул.Шабалина д.1</t>
  </si>
  <si>
    <t>Выполнение работ по реконструкции тепловых узлов МКД н.п. Лиинахамари</t>
  </si>
  <si>
    <t>70 2 13 S0750</t>
  </si>
  <si>
    <t>Субсидия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</si>
  <si>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70 2 13 70750</t>
  </si>
  <si>
    <t>Актуализация Схемы теплоснабжения муниципального образования городское поселение Печенга до 2028г</t>
  </si>
  <si>
    <t>Актуализация Схемы водоснабжения и водоотведения муниципального образования городское поселение Печенга до 2030г</t>
  </si>
  <si>
    <t>Разработка программы "Энергосбережение и повышение энергетической эффективности муниципального образования муниципального образования городское поселение Печенга" на 2016-2020г.</t>
  </si>
  <si>
    <t>Актуализация Программы комплексного развития сисстем коммунальной инфраструктуры муниципального образования городское поселение Печенга до 2030г.</t>
  </si>
  <si>
    <t>70 2 13 40010</t>
  </si>
  <si>
    <t>Разработка схемы санитарной очистки территории муниципального образования городское поселение Печенга</t>
  </si>
  <si>
    <t xml:space="preserve">День Победы </t>
  </si>
  <si>
    <t>Праздник "Освобождение Лиинахамари"</t>
  </si>
  <si>
    <t>День государственного флага</t>
  </si>
  <si>
    <t>День помяти и скорби</t>
  </si>
  <si>
    <t>70 2 12 70850</t>
  </si>
  <si>
    <t>70 2 12 S0850</t>
  </si>
  <si>
    <t>Субсидия на софинансирвание расходных обязательств муниципальных образований на оплату взносов на капитальный ремонт за муниципальный  жилой фонд многоквартирных домов Мурманской области</t>
  </si>
  <si>
    <t>Формирование фонда капитального ремонта общего имущества МКД на счете у регионального оператора (НКО «ФКР МО») Софинансирование к субсидии на софинансирвание расходных обязательств муниципальных образований на оплату взносов на капитальный ремонт за муниципальный  жилой фонд многоквартирных домов Мурманской области</t>
  </si>
  <si>
    <t>Организация мест досуга детей</t>
  </si>
  <si>
    <t>Обустройство хокейной коробки</t>
  </si>
  <si>
    <t xml:space="preserve">Основное меропириятие 2. </t>
  </si>
  <si>
    <t>Выполнение работ по капитальному ремонту ГДО</t>
  </si>
  <si>
    <t>72 1 12 00000</t>
  </si>
  <si>
    <t>72 1 12 46040</t>
  </si>
  <si>
    <t xml:space="preserve">Ремонт участка автомобильной дороги </t>
  </si>
  <si>
    <t xml:space="preserve">Ремонт подъездов жилых домов </t>
  </si>
  <si>
    <t>Возмещение затрат гражданам, проживающим в муниципальных жилых помещениях на территории муниципального образования городское поселение Печенга, на установку индивидуальных приборов учета энергетическиз ресурсов</t>
  </si>
  <si>
    <t>Ввполнение работ по нанесению продольной горизонтальной разметки и пешеходных переходов</t>
  </si>
  <si>
    <t>Вывоз строительного мусора п. Лиинахамари Печенгского района Мурманской области</t>
  </si>
  <si>
    <t>Наименование программы, цели, задачи , мероприятия</t>
  </si>
  <si>
    <t>Запланированно</t>
  </si>
  <si>
    <t>кассовое исполнение</t>
  </si>
  <si>
    <t>Объемы и источники финансирования, руб.</t>
  </si>
  <si>
    <t>Степень освоения средств,%</t>
  </si>
  <si>
    <t>Показатели результативности выполнения програмных мероприятий</t>
  </si>
  <si>
    <t xml:space="preserve">Запланированное </t>
  </si>
  <si>
    <t>Фактическое исполнеие</t>
  </si>
  <si>
    <t>Степень достижения</t>
  </si>
  <si>
    <t>Формирование фонда капитального ремонта общего имущества МКД на счете у регионального оператора (НКО «ФКР МО») нежилые помещения</t>
  </si>
  <si>
    <t>Капитальный ремонт водовода в н.п. Лиинахамари (822 м) собстсвенные средства и распределительная электросеть котельной №3</t>
  </si>
  <si>
    <t>Пояснения</t>
  </si>
  <si>
    <t>Реализация муниципальных программ  муниципального образования городское поселение Печенга в 2016году  за 9 месяцев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</si>
</sst>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/>
    <xf numFmtId="0" fontId="4" fillId="0" borderId="7" xfId="0" applyFont="1" applyFill="1" applyBorder="1" applyAlignment="1">
      <alignment vertical="top" wrapText="1"/>
    </xf>
    <xf numFmtId="0" fontId="7" fillId="0" borderId="1" xfId="1" applyFont="1" applyBorder="1" applyAlignment="1">
      <alignment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view="pageBreakPreview" topLeftCell="A148" zoomScaleSheetLayoutView="100" workbookViewId="0">
      <selection activeCell="F169" sqref="F169"/>
    </sheetView>
  </sheetViews>
  <sheetFormatPr defaultColWidth="32.28515625" defaultRowHeight="43.5" customHeight="1"/>
  <cols>
    <col min="1" max="1" width="77.42578125" customWidth="1"/>
    <col min="2" max="2" width="12.28515625" customWidth="1"/>
    <col min="3" max="3" width="18.42578125" style="43" customWidth="1"/>
    <col min="4" max="4" width="0.28515625" hidden="1" customWidth="1"/>
    <col min="5" max="5" width="18.7109375" customWidth="1"/>
    <col min="6" max="6" width="11.85546875" customWidth="1"/>
    <col min="7" max="7" width="11.28515625" customWidth="1"/>
    <col min="8" max="8" width="10.140625" customWidth="1"/>
    <col min="9" max="9" width="10" customWidth="1"/>
  </cols>
  <sheetData>
    <row r="1" spans="1:10" ht="110.25" hidden="1" customHeight="1">
      <c r="B1" s="79"/>
      <c r="C1" s="79"/>
      <c r="D1" s="79"/>
      <c r="E1" s="42"/>
      <c r="F1" s="42"/>
      <c r="G1" s="42"/>
      <c r="H1" s="42"/>
      <c r="I1" s="42"/>
    </row>
    <row r="2" spans="1:10" ht="43.5" customHeight="1">
      <c r="A2" s="78" t="s">
        <v>278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43.5" customHeight="1">
      <c r="A3" s="82" t="s">
        <v>266</v>
      </c>
      <c r="B3" s="80" t="s">
        <v>203</v>
      </c>
      <c r="C3" s="84" t="s">
        <v>269</v>
      </c>
      <c r="D3" s="84"/>
      <c r="E3" s="84"/>
      <c r="F3" s="84"/>
      <c r="G3" s="73" t="s">
        <v>271</v>
      </c>
      <c r="H3" s="74"/>
      <c r="I3" s="75"/>
      <c r="J3" s="76" t="s">
        <v>277</v>
      </c>
    </row>
    <row r="4" spans="1:10" ht="43.5" customHeight="1">
      <c r="A4" s="83"/>
      <c r="B4" s="81"/>
      <c r="C4" s="56" t="s">
        <v>267</v>
      </c>
      <c r="D4" s="55"/>
      <c r="E4" s="57" t="s">
        <v>268</v>
      </c>
      <c r="F4" s="57" t="s">
        <v>270</v>
      </c>
      <c r="G4" s="58" t="s">
        <v>272</v>
      </c>
      <c r="H4" s="58" t="s">
        <v>273</v>
      </c>
      <c r="I4" s="58" t="s">
        <v>274</v>
      </c>
      <c r="J4" s="77"/>
    </row>
    <row r="5" spans="1:10" ht="55.5" customHeight="1">
      <c r="A5" s="44" t="s">
        <v>0</v>
      </c>
      <c r="B5" s="46" t="s">
        <v>1</v>
      </c>
      <c r="C5" s="63">
        <f>C6+C21</f>
        <v>8748369.8000000007</v>
      </c>
      <c r="D5" s="63">
        <f t="shared" ref="D5:E5" si="0">D6+D21</f>
        <v>0</v>
      </c>
      <c r="E5" s="63">
        <f t="shared" si="0"/>
        <v>6534085.1699999999</v>
      </c>
      <c r="F5" s="71">
        <f>E5/C5*100</f>
        <v>74.689174319082852</v>
      </c>
      <c r="G5" s="59"/>
      <c r="H5" s="59"/>
      <c r="I5" s="59"/>
      <c r="J5" s="50"/>
    </row>
    <row r="6" spans="1:10" ht="21" customHeight="1">
      <c r="A6" s="2" t="s">
        <v>2</v>
      </c>
      <c r="B6" s="3" t="s">
        <v>3</v>
      </c>
      <c r="C6" s="54">
        <f>C7+C13+C19</f>
        <v>7706069.7999999998</v>
      </c>
      <c r="D6" s="54">
        <f t="shared" ref="D6:E6" si="1">D7+D13+D19</f>
        <v>0</v>
      </c>
      <c r="E6" s="54">
        <f t="shared" si="1"/>
        <v>5907685.1699999999</v>
      </c>
      <c r="F6" s="71">
        <f t="shared" ref="F6:F69" si="2">E6/C6*100</f>
        <v>76.662751873854035</v>
      </c>
      <c r="G6" s="59"/>
      <c r="H6" s="59"/>
      <c r="I6" s="59"/>
      <c r="J6" s="50"/>
    </row>
    <row r="7" spans="1:10" ht="17.25" customHeight="1">
      <c r="A7" s="4" t="s">
        <v>4</v>
      </c>
      <c r="B7" s="3" t="s">
        <v>5</v>
      </c>
      <c r="C7" s="64">
        <f>C8+C10+C11+C9+C12</f>
        <v>6818569.7999999998</v>
      </c>
      <c r="D7" s="64">
        <f t="shared" ref="D7:E7" si="3">D8+D10+D11+D9+D12</f>
        <v>0</v>
      </c>
      <c r="E7" s="64">
        <f t="shared" si="3"/>
        <v>5770761.8700000001</v>
      </c>
      <c r="F7" s="71">
        <f t="shared" si="2"/>
        <v>84.633024802356644</v>
      </c>
      <c r="G7" s="59"/>
      <c r="H7" s="59"/>
      <c r="I7" s="59"/>
      <c r="J7" s="50"/>
    </row>
    <row r="8" spans="1:10" ht="25.5" customHeight="1">
      <c r="A8" s="6" t="s">
        <v>6</v>
      </c>
      <c r="B8" s="1" t="s">
        <v>7</v>
      </c>
      <c r="C8" s="60">
        <v>1500000</v>
      </c>
      <c r="D8" s="61"/>
      <c r="E8" s="62">
        <f>441896.57+218181.23</f>
        <v>660077.80000000005</v>
      </c>
      <c r="F8" s="59">
        <f t="shared" si="2"/>
        <v>44.005186666666667</v>
      </c>
      <c r="G8" s="59">
        <v>18000</v>
      </c>
      <c r="H8" s="59">
        <v>8500</v>
      </c>
      <c r="I8" s="59">
        <f t="shared" ref="I8:I67" si="4">H8/G8*100</f>
        <v>47.222222222222221</v>
      </c>
      <c r="J8" s="50"/>
    </row>
    <row r="9" spans="1:10" ht="16.5" customHeight="1">
      <c r="A9" s="7" t="s">
        <v>229</v>
      </c>
      <c r="B9" s="1" t="s">
        <v>7</v>
      </c>
      <c r="C9" s="60">
        <f>792500-198033</f>
        <v>594467</v>
      </c>
      <c r="D9" s="61"/>
      <c r="E9" s="62">
        <v>386581.27</v>
      </c>
      <c r="F9" s="59">
        <f t="shared" si="2"/>
        <v>65.029895688070155</v>
      </c>
      <c r="G9" s="59">
        <v>7</v>
      </c>
      <c r="H9" s="59">
        <v>4</v>
      </c>
      <c r="I9" s="59">
        <f t="shared" si="4"/>
        <v>57.142857142857139</v>
      </c>
      <c r="J9" s="50"/>
    </row>
    <row r="10" spans="1:10" ht="15" hidden="1" customHeight="1">
      <c r="A10" s="7" t="s">
        <v>8</v>
      </c>
      <c r="B10" s="1" t="s">
        <v>7</v>
      </c>
      <c r="C10" s="60">
        <v>0</v>
      </c>
      <c r="D10" s="61"/>
      <c r="E10" s="62"/>
      <c r="F10" s="59" t="e">
        <f t="shared" si="2"/>
        <v>#DIV/0!</v>
      </c>
      <c r="G10" s="59"/>
      <c r="H10" s="59"/>
      <c r="I10" s="59" t="e">
        <f t="shared" si="4"/>
        <v>#DIV/0!</v>
      </c>
      <c r="J10" s="50"/>
    </row>
    <row r="11" spans="1:10" ht="14.25" customHeight="1">
      <c r="A11" s="8" t="s">
        <v>9</v>
      </c>
      <c r="B11" s="1" t="s">
        <v>7</v>
      </c>
      <c r="C11" s="60">
        <f>1101827+198033</f>
        <v>1299860</v>
      </c>
      <c r="D11" s="61"/>
      <c r="E11" s="62">
        <v>1299860</v>
      </c>
      <c r="F11" s="59">
        <f t="shared" si="2"/>
        <v>100</v>
      </c>
      <c r="G11" s="59">
        <v>1</v>
      </c>
      <c r="H11" s="59">
        <v>1</v>
      </c>
      <c r="I11" s="59">
        <f t="shared" si="4"/>
        <v>100</v>
      </c>
      <c r="J11" s="50"/>
    </row>
    <row r="12" spans="1:10" ht="14.25" customHeight="1">
      <c r="A12" s="8" t="s">
        <v>234</v>
      </c>
      <c r="B12" s="1" t="s">
        <v>7</v>
      </c>
      <c r="C12" s="60">
        <v>3424242.8</v>
      </c>
      <c r="D12" s="61"/>
      <c r="E12" s="62">
        <v>3424242.8</v>
      </c>
      <c r="F12" s="59">
        <f t="shared" si="2"/>
        <v>100</v>
      </c>
      <c r="G12" s="59">
        <v>1</v>
      </c>
      <c r="H12" s="59">
        <v>1</v>
      </c>
      <c r="I12" s="59">
        <f t="shared" si="4"/>
        <v>100</v>
      </c>
      <c r="J12" s="50"/>
    </row>
    <row r="13" spans="1:10" ht="29.25" customHeight="1">
      <c r="A13" s="4" t="s">
        <v>10</v>
      </c>
      <c r="B13" s="3" t="s">
        <v>11</v>
      </c>
      <c r="C13" s="64">
        <f>C14+C15+C16+C17+C18</f>
        <v>807500</v>
      </c>
      <c r="D13" s="64">
        <f t="shared" ref="D13:E13" si="5">D14+D15+D16+D17+D18</f>
        <v>0</v>
      </c>
      <c r="E13" s="64">
        <f t="shared" si="5"/>
        <v>111923.3</v>
      </c>
      <c r="F13" s="59">
        <f t="shared" si="2"/>
        <v>13.860470588235293</v>
      </c>
      <c r="G13" s="59"/>
      <c r="H13" s="59"/>
      <c r="I13" s="59"/>
      <c r="J13" s="50"/>
    </row>
    <row r="14" spans="1:10" ht="24.75" hidden="1" customHeight="1">
      <c r="A14" s="7" t="s">
        <v>12</v>
      </c>
      <c r="B14" s="3" t="s">
        <v>13</v>
      </c>
      <c r="C14" s="60">
        <f>2539170-2539170</f>
        <v>0</v>
      </c>
      <c r="D14" s="61"/>
      <c r="E14" s="62"/>
      <c r="F14" s="59"/>
      <c r="G14" s="59"/>
      <c r="H14" s="59"/>
      <c r="I14" s="59"/>
      <c r="J14" s="50"/>
    </row>
    <row r="15" spans="1:10" ht="28.5" customHeight="1">
      <c r="A15" s="7" t="s">
        <v>14</v>
      </c>
      <c r="B15" s="3" t="s">
        <v>13</v>
      </c>
      <c r="C15" s="60">
        <v>507500</v>
      </c>
      <c r="D15" s="61"/>
      <c r="E15" s="62">
        <v>0</v>
      </c>
      <c r="F15" s="59">
        <f t="shared" si="2"/>
        <v>0</v>
      </c>
      <c r="G15" s="59">
        <v>1</v>
      </c>
      <c r="H15" s="59">
        <v>0</v>
      </c>
      <c r="I15" s="59">
        <f t="shared" si="4"/>
        <v>0</v>
      </c>
      <c r="J15" s="70"/>
    </row>
    <row r="16" spans="1:10" ht="13.5" customHeight="1">
      <c r="A16" s="9" t="s">
        <v>15</v>
      </c>
      <c r="B16" s="3" t="s">
        <v>13</v>
      </c>
      <c r="C16" s="60">
        <f>100000+100000</f>
        <v>200000</v>
      </c>
      <c r="D16" s="61"/>
      <c r="E16" s="62">
        <v>96923.3</v>
      </c>
      <c r="F16" s="59">
        <f t="shared" si="2"/>
        <v>48.461649999999999</v>
      </c>
      <c r="G16" s="59">
        <v>2</v>
      </c>
      <c r="H16" s="59">
        <v>1</v>
      </c>
      <c r="I16" s="59">
        <f t="shared" si="4"/>
        <v>50</v>
      </c>
      <c r="J16" s="50"/>
    </row>
    <row r="17" spans="1:10" ht="14.25" customHeight="1">
      <c r="A17" s="7" t="s">
        <v>16</v>
      </c>
      <c r="B17" s="3" t="s">
        <v>13</v>
      </c>
      <c r="C17" s="60">
        <v>100000</v>
      </c>
      <c r="D17" s="61"/>
      <c r="E17" s="62">
        <f>15000</f>
        <v>15000</v>
      </c>
      <c r="F17" s="59">
        <f t="shared" si="2"/>
        <v>15</v>
      </c>
      <c r="G17" s="59">
        <v>3</v>
      </c>
      <c r="H17" s="59">
        <v>1</v>
      </c>
      <c r="I17" s="59">
        <f t="shared" si="4"/>
        <v>33.333333333333329</v>
      </c>
      <c r="J17" s="50"/>
    </row>
    <row r="18" spans="1:10" ht="14.25" customHeight="1">
      <c r="A18" s="7" t="s">
        <v>19</v>
      </c>
      <c r="B18" s="3" t="s">
        <v>13</v>
      </c>
      <c r="C18" s="60">
        <v>0</v>
      </c>
      <c r="D18" s="61"/>
      <c r="E18" s="62"/>
      <c r="F18" s="59"/>
      <c r="G18" s="59"/>
      <c r="H18" s="59"/>
      <c r="I18" s="59"/>
      <c r="J18" s="50"/>
    </row>
    <row r="19" spans="1:10" ht="31.5" customHeight="1">
      <c r="A19" s="10" t="s">
        <v>17</v>
      </c>
      <c r="B19" s="3" t="s">
        <v>18</v>
      </c>
      <c r="C19" s="64">
        <f>C20</f>
        <v>80000</v>
      </c>
      <c r="D19" s="64">
        <f t="shared" ref="D19:E19" si="6">D20</f>
        <v>0</v>
      </c>
      <c r="E19" s="64">
        <f t="shared" si="6"/>
        <v>25000</v>
      </c>
      <c r="F19" s="59">
        <f t="shared" si="2"/>
        <v>31.25</v>
      </c>
      <c r="G19" s="59"/>
      <c r="H19" s="59"/>
      <c r="I19" s="59"/>
      <c r="J19" s="50"/>
    </row>
    <row r="20" spans="1:10" ht="17.25" customHeight="1">
      <c r="A20" s="7" t="s">
        <v>19</v>
      </c>
      <c r="B20" s="3" t="s">
        <v>20</v>
      </c>
      <c r="C20" s="60">
        <v>80000</v>
      </c>
      <c r="D20" s="61"/>
      <c r="E20" s="62">
        <v>25000</v>
      </c>
      <c r="F20" s="59">
        <f t="shared" si="2"/>
        <v>31.25</v>
      </c>
      <c r="G20" s="59">
        <v>10</v>
      </c>
      <c r="H20" s="59">
        <v>5</v>
      </c>
      <c r="I20" s="59">
        <f t="shared" si="4"/>
        <v>50</v>
      </c>
      <c r="J20" s="50"/>
    </row>
    <row r="21" spans="1:10" ht="29.25" customHeight="1">
      <c r="A21" s="2" t="s">
        <v>21</v>
      </c>
      <c r="B21" s="11" t="s">
        <v>22</v>
      </c>
      <c r="C21" s="54">
        <f>C22</f>
        <v>1042300</v>
      </c>
      <c r="D21" s="54">
        <f t="shared" ref="D21:E21" si="7">D22</f>
        <v>0</v>
      </c>
      <c r="E21" s="54">
        <f t="shared" si="7"/>
        <v>626400</v>
      </c>
      <c r="F21" s="59">
        <f t="shared" si="2"/>
        <v>60.0978605008155</v>
      </c>
      <c r="G21" s="59"/>
      <c r="H21" s="59"/>
      <c r="I21" s="59"/>
      <c r="J21" s="50"/>
    </row>
    <row r="22" spans="1:10" ht="41.25" customHeight="1">
      <c r="A22" s="4" t="s">
        <v>23</v>
      </c>
      <c r="B22" s="3" t="s">
        <v>24</v>
      </c>
      <c r="C22" s="64">
        <f>C23+C24+C25+C26</f>
        <v>1042300</v>
      </c>
      <c r="D22" s="64">
        <f t="shared" ref="D22:E22" si="8">D23+D24+D25+D26</f>
        <v>0</v>
      </c>
      <c r="E22" s="64">
        <f t="shared" si="8"/>
        <v>626400</v>
      </c>
      <c r="F22" s="59">
        <f t="shared" si="2"/>
        <v>60.0978605008155</v>
      </c>
      <c r="G22" s="59"/>
      <c r="H22" s="59"/>
      <c r="I22" s="59"/>
      <c r="J22" s="50"/>
    </row>
    <row r="23" spans="1:10" ht="32.25" customHeight="1">
      <c r="A23" s="12" t="s">
        <v>25</v>
      </c>
      <c r="B23" s="13" t="s">
        <v>26</v>
      </c>
      <c r="C23" s="60">
        <v>415800</v>
      </c>
      <c r="D23" s="61"/>
      <c r="E23" s="62"/>
      <c r="F23" s="59">
        <f t="shared" si="2"/>
        <v>0</v>
      </c>
      <c r="G23" s="59">
        <v>4</v>
      </c>
      <c r="H23" s="59">
        <v>0</v>
      </c>
      <c r="I23" s="59">
        <f t="shared" si="4"/>
        <v>0</v>
      </c>
      <c r="J23" s="50"/>
    </row>
    <row r="24" spans="1:10" ht="32.25" hidden="1" customHeight="1">
      <c r="A24" s="12" t="s">
        <v>27</v>
      </c>
      <c r="B24" s="13" t="s">
        <v>26</v>
      </c>
      <c r="C24" s="60">
        <v>0</v>
      </c>
      <c r="D24" s="61"/>
      <c r="E24" s="62"/>
      <c r="F24" s="59"/>
      <c r="G24" s="59"/>
      <c r="H24" s="59"/>
      <c r="I24" s="59" t="e">
        <f t="shared" si="4"/>
        <v>#DIV/0!</v>
      </c>
      <c r="J24" s="50"/>
    </row>
    <row r="25" spans="1:10" ht="17.25" customHeight="1">
      <c r="A25" s="7" t="s">
        <v>28</v>
      </c>
      <c r="B25" s="14" t="s">
        <v>26</v>
      </c>
      <c r="C25" s="60">
        <v>100000</v>
      </c>
      <c r="D25" s="61"/>
      <c r="E25" s="62">
        <v>99900</v>
      </c>
      <c r="F25" s="59">
        <f t="shared" si="2"/>
        <v>99.9</v>
      </c>
      <c r="G25" s="59">
        <v>1</v>
      </c>
      <c r="H25" s="59">
        <v>1</v>
      </c>
      <c r="I25" s="59">
        <f t="shared" si="4"/>
        <v>100</v>
      </c>
      <c r="J25" s="50"/>
    </row>
    <row r="26" spans="1:10" ht="17.25" customHeight="1">
      <c r="A26" s="7" t="s">
        <v>235</v>
      </c>
      <c r="B26" s="14" t="s">
        <v>26</v>
      </c>
      <c r="C26" s="60">
        <v>526500</v>
      </c>
      <c r="D26" s="61"/>
      <c r="E26" s="62">
        <v>526500</v>
      </c>
      <c r="F26" s="59">
        <f t="shared" si="2"/>
        <v>100</v>
      </c>
      <c r="G26" s="59">
        <v>1</v>
      </c>
      <c r="H26" s="59">
        <v>1</v>
      </c>
      <c r="I26" s="59">
        <f t="shared" si="4"/>
        <v>100</v>
      </c>
      <c r="J26" s="50"/>
    </row>
    <row r="27" spans="1:10" ht="43.5" customHeight="1">
      <c r="A27" s="44" t="s">
        <v>29</v>
      </c>
      <c r="B27" s="3" t="s">
        <v>30</v>
      </c>
      <c r="C27" s="54">
        <f>C28</f>
        <v>11388120.25</v>
      </c>
      <c r="D27" s="54">
        <f t="shared" ref="D27:E27" si="9">D28</f>
        <v>0</v>
      </c>
      <c r="E27" s="54">
        <f t="shared" si="9"/>
        <v>4822885.5</v>
      </c>
      <c r="F27" s="71">
        <f t="shared" si="2"/>
        <v>42.350145538724881</v>
      </c>
      <c r="G27" s="59"/>
      <c r="H27" s="59"/>
      <c r="I27" s="59"/>
      <c r="J27" s="50"/>
    </row>
    <row r="28" spans="1:10" ht="31.5" customHeight="1">
      <c r="A28" s="16" t="s">
        <v>31</v>
      </c>
      <c r="B28" s="17" t="s">
        <v>32</v>
      </c>
      <c r="C28" s="65">
        <f>C29+C32+C43</f>
        <v>11388120.25</v>
      </c>
      <c r="D28" s="65">
        <f t="shared" ref="D28:E28" si="10">D29+D32+D43</f>
        <v>0</v>
      </c>
      <c r="E28" s="65">
        <f t="shared" si="10"/>
        <v>4822885.5</v>
      </c>
      <c r="F28" s="71">
        <f t="shared" si="2"/>
        <v>42.350145538724881</v>
      </c>
      <c r="G28" s="59"/>
      <c r="H28" s="59"/>
      <c r="I28" s="59"/>
      <c r="J28" s="50"/>
    </row>
    <row r="29" spans="1:10" ht="43.5" customHeight="1">
      <c r="A29" s="4" t="s">
        <v>33</v>
      </c>
      <c r="B29" s="17" t="s">
        <v>34</v>
      </c>
      <c r="C29" s="65">
        <f>C30+C31</f>
        <v>4175808.9</v>
      </c>
      <c r="D29" s="65">
        <f t="shared" ref="D29:E29" si="11">D30+D31</f>
        <v>0</v>
      </c>
      <c r="E29" s="65">
        <f t="shared" si="11"/>
        <v>4075808.9</v>
      </c>
      <c r="F29" s="71">
        <f t="shared" si="2"/>
        <v>97.605254397537195</v>
      </c>
      <c r="G29" s="59"/>
      <c r="H29" s="59"/>
      <c r="I29" s="59"/>
      <c r="J29" s="50"/>
    </row>
    <row r="30" spans="1:10" ht="13.5" customHeight="1">
      <c r="A30" s="7" t="s">
        <v>35</v>
      </c>
      <c r="B30" s="13" t="s">
        <v>36</v>
      </c>
      <c r="C30" s="66">
        <f>1000000+536638.88+2539170+0.02</f>
        <v>4075808.9</v>
      </c>
      <c r="D30" s="61"/>
      <c r="E30" s="62">
        <v>4075808.9</v>
      </c>
      <c r="F30" s="59">
        <f t="shared" si="2"/>
        <v>100</v>
      </c>
      <c r="G30" s="59">
        <v>100</v>
      </c>
      <c r="H30" s="59">
        <v>100</v>
      </c>
      <c r="I30" s="59">
        <f t="shared" si="4"/>
        <v>100</v>
      </c>
      <c r="J30" s="50"/>
    </row>
    <row r="31" spans="1:10" ht="20.25" customHeight="1">
      <c r="A31" s="19" t="s">
        <v>37</v>
      </c>
      <c r="B31" s="13" t="s">
        <v>38</v>
      </c>
      <c r="C31" s="66">
        <f>100000</f>
        <v>100000</v>
      </c>
      <c r="D31" s="61"/>
      <c r="E31" s="62"/>
      <c r="F31" s="59">
        <f t="shared" si="2"/>
        <v>0</v>
      </c>
      <c r="G31" s="59">
        <v>1</v>
      </c>
      <c r="H31" s="59">
        <v>0</v>
      </c>
      <c r="I31" s="59">
        <v>0</v>
      </c>
      <c r="J31" s="50"/>
    </row>
    <row r="32" spans="1:10" ht="30" customHeight="1">
      <c r="A32" s="20" t="s">
        <v>39</v>
      </c>
      <c r="B32" s="21" t="s">
        <v>40</v>
      </c>
      <c r="C32" s="65">
        <f>C33+C34+C35+C36+C37+C38+C39+C40+C41+C42</f>
        <v>1703678.92</v>
      </c>
      <c r="D32" s="65">
        <f t="shared" ref="D32:E32" si="12">D33+D34+D35+D36+D37+D38+D39+D40+D41+D42</f>
        <v>0</v>
      </c>
      <c r="E32" s="65">
        <f t="shared" si="12"/>
        <v>617022.6</v>
      </c>
      <c r="F32" s="59">
        <f t="shared" si="2"/>
        <v>36.217070761197185</v>
      </c>
      <c r="G32" s="59"/>
      <c r="H32" s="59"/>
      <c r="I32" s="59"/>
      <c r="J32" s="50"/>
    </row>
    <row r="33" spans="1:10" ht="30.75" customHeight="1">
      <c r="A33" s="22" t="s">
        <v>236</v>
      </c>
      <c r="B33" s="13" t="s">
        <v>41</v>
      </c>
      <c r="C33" s="60">
        <f>150000-100000</f>
        <v>50000</v>
      </c>
      <c r="D33" s="61"/>
      <c r="E33" s="62"/>
      <c r="F33" s="59">
        <f t="shared" si="2"/>
        <v>0</v>
      </c>
      <c r="G33" s="59">
        <v>1</v>
      </c>
      <c r="H33" s="59"/>
      <c r="I33" s="59">
        <f t="shared" si="4"/>
        <v>0</v>
      </c>
      <c r="J33" s="50"/>
    </row>
    <row r="34" spans="1:10" ht="13.5" customHeight="1">
      <c r="A34" s="7" t="s">
        <v>262</v>
      </c>
      <c r="B34" s="1" t="s">
        <v>42</v>
      </c>
      <c r="C34" s="60">
        <f>500000-400000</f>
        <v>100000</v>
      </c>
      <c r="D34" s="61"/>
      <c r="E34" s="62"/>
      <c r="F34" s="59">
        <f t="shared" si="2"/>
        <v>0</v>
      </c>
      <c r="G34" s="59">
        <v>1</v>
      </c>
      <c r="H34" s="59"/>
      <c r="I34" s="59">
        <f t="shared" si="4"/>
        <v>0</v>
      </c>
      <c r="J34" s="50"/>
    </row>
    <row r="35" spans="1:10" ht="25.5" customHeight="1">
      <c r="A35" s="7" t="s">
        <v>44</v>
      </c>
      <c r="B35" s="1" t="s">
        <v>42</v>
      </c>
      <c r="C35" s="60">
        <v>396401.91999999998</v>
      </c>
      <c r="D35" s="61"/>
      <c r="E35" s="62"/>
      <c r="F35" s="59">
        <f t="shared" si="2"/>
        <v>0</v>
      </c>
      <c r="G35" s="59">
        <v>2</v>
      </c>
      <c r="H35" s="59"/>
      <c r="I35" s="59">
        <f t="shared" si="4"/>
        <v>0</v>
      </c>
      <c r="J35" s="50"/>
    </row>
    <row r="36" spans="1:10" ht="27" hidden="1" customHeight="1">
      <c r="A36" s="7" t="s">
        <v>43</v>
      </c>
      <c r="B36" s="1" t="s">
        <v>42</v>
      </c>
      <c r="C36" s="60">
        <v>0</v>
      </c>
      <c r="D36" s="61"/>
      <c r="E36" s="62"/>
      <c r="F36" s="59" t="e">
        <f t="shared" si="2"/>
        <v>#DIV/0!</v>
      </c>
      <c r="G36" s="59"/>
      <c r="H36" s="59"/>
      <c r="I36" s="59" t="e">
        <f t="shared" si="4"/>
        <v>#DIV/0!</v>
      </c>
      <c r="J36" s="50"/>
    </row>
    <row r="37" spans="1:10" ht="30.75" hidden="1" customHeight="1">
      <c r="A37" s="7" t="s">
        <v>44</v>
      </c>
      <c r="B37" s="1" t="s">
        <v>42</v>
      </c>
      <c r="C37" s="60">
        <v>0</v>
      </c>
      <c r="D37" s="61"/>
      <c r="E37" s="62"/>
      <c r="F37" s="59" t="e">
        <f t="shared" si="2"/>
        <v>#DIV/0!</v>
      </c>
      <c r="G37" s="59"/>
      <c r="H37" s="59"/>
      <c r="I37" s="59" t="e">
        <f t="shared" si="4"/>
        <v>#DIV/0!</v>
      </c>
      <c r="J37" s="50"/>
    </row>
    <row r="38" spans="1:10" ht="32.25" customHeight="1">
      <c r="A38" s="7" t="s">
        <v>275</v>
      </c>
      <c r="B38" s="1" t="s">
        <v>42</v>
      </c>
      <c r="C38" s="60">
        <v>72496.2</v>
      </c>
      <c r="D38" s="61"/>
      <c r="E38" s="62">
        <v>42036.6</v>
      </c>
      <c r="F38" s="59">
        <f t="shared" si="2"/>
        <v>57.98455643192333</v>
      </c>
      <c r="G38" s="59">
        <v>11844</v>
      </c>
      <c r="H38" s="59">
        <v>6913.9</v>
      </c>
      <c r="I38" s="59">
        <f t="shared" si="4"/>
        <v>58.374704491725772</v>
      </c>
      <c r="J38" s="50"/>
    </row>
    <row r="39" spans="1:10" ht="15.75" hidden="1" customHeight="1">
      <c r="A39" s="9" t="s">
        <v>45</v>
      </c>
      <c r="B39" s="1" t="s">
        <v>42</v>
      </c>
      <c r="C39" s="60">
        <v>0</v>
      </c>
      <c r="D39" s="61"/>
      <c r="E39" s="62"/>
      <c r="F39" s="59" t="e">
        <f t="shared" si="2"/>
        <v>#DIV/0!</v>
      </c>
      <c r="G39" s="59"/>
      <c r="H39" s="59"/>
      <c r="I39" s="59" t="e">
        <f t="shared" si="4"/>
        <v>#DIV/0!</v>
      </c>
      <c r="J39" s="50"/>
    </row>
    <row r="40" spans="1:10" ht="18.75" hidden="1" customHeight="1">
      <c r="A40" s="41" t="s">
        <v>46</v>
      </c>
      <c r="B40" s="1" t="s">
        <v>42</v>
      </c>
      <c r="C40" s="60">
        <v>0</v>
      </c>
      <c r="D40" s="61"/>
      <c r="E40" s="62"/>
      <c r="F40" s="59" t="e">
        <f t="shared" si="2"/>
        <v>#DIV/0!</v>
      </c>
      <c r="G40" s="59"/>
      <c r="H40" s="59"/>
      <c r="I40" s="59" t="e">
        <f t="shared" si="4"/>
        <v>#DIV/0!</v>
      </c>
      <c r="J40" s="50"/>
    </row>
    <row r="41" spans="1:10" ht="25.5" customHeight="1">
      <c r="A41" s="41" t="s">
        <v>254</v>
      </c>
      <c r="B41" s="1" t="s">
        <v>252</v>
      </c>
      <c r="C41" s="60">
        <f>586503.8</f>
        <v>586503.80000000005</v>
      </c>
      <c r="D41" s="61"/>
      <c r="E41" s="62">
        <v>76709</v>
      </c>
      <c r="F41" s="59">
        <f t="shared" si="2"/>
        <v>13.079028643974686</v>
      </c>
      <c r="G41" s="59">
        <v>173947.2</v>
      </c>
      <c r="H41" s="59">
        <v>101469.2</v>
      </c>
      <c r="I41" s="59">
        <f t="shared" si="4"/>
        <v>58.333333333333329</v>
      </c>
      <c r="J41" s="50"/>
    </row>
    <row r="42" spans="1:10" ht="45.75" customHeight="1">
      <c r="A42" s="41" t="s">
        <v>253</v>
      </c>
      <c r="B42" s="1" t="s">
        <v>251</v>
      </c>
      <c r="C42" s="60">
        <f>498277</f>
        <v>498277</v>
      </c>
      <c r="D42" s="61"/>
      <c r="E42" s="62">
        <v>498277</v>
      </c>
      <c r="F42" s="59">
        <f t="shared" si="2"/>
        <v>100</v>
      </c>
      <c r="G42" s="59">
        <v>173947.2</v>
      </c>
      <c r="H42" s="59">
        <v>101469.2</v>
      </c>
      <c r="I42" s="59">
        <f t="shared" si="4"/>
        <v>58.333333333333329</v>
      </c>
      <c r="J42" s="50"/>
    </row>
    <row r="43" spans="1:10" ht="43.5" customHeight="1">
      <c r="A43" s="4" t="s">
        <v>47</v>
      </c>
      <c r="B43" s="3" t="s">
        <v>48</v>
      </c>
      <c r="C43" s="67">
        <f>C44+C45+C46+C47+C48+C49+C50+C51+C52+C53+C54+C55</f>
        <v>5508632.4299999997</v>
      </c>
      <c r="D43" s="67">
        <f t="shared" ref="D43:E43" si="13">D44+D45+D46+D47+D48+D49+D50+D51+D52+D53+D54+D55</f>
        <v>0</v>
      </c>
      <c r="E43" s="67">
        <f t="shared" si="13"/>
        <v>130054</v>
      </c>
      <c r="F43" s="71">
        <f t="shared" si="2"/>
        <v>2.360912652144409</v>
      </c>
      <c r="G43" s="59"/>
      <c r="H43" s="59"/>
      <c r="I43" s="59"/>
      <c r="J43" s="50"/>
    </row>
    <row r="44" spans="1:10" ht="16.5" customHeight="1">
      <c r="A44" s="23" t="s">
        <v>49</v>
      </c>
      <c r="B44" s="13" t="s">
        <v>204</v>
      </c>
      <c r="C44" s="66">
        <f>150000.45</f>
        <v>150000.45000000001</v>
      </c>
      <c r="D44" s="61"/>
      <c r="E44" s="62"/>
      <c r="F44" s="59">
        <f t="shared" si="2"/>
        <v>0</v>
      </c>
      <c r="G44" s="59">
        <v>5</v>
      </c>
      <c r="H44" s="59"/>
      <c r="I44" s="59">
        <f t="shared" si="4"/>
        <v>0</v>
      </c>
      <c r="J44" s="50"/>
    </row>
    <row r="45" spans="1:10" ht="40.5" customHeight="1">
      <c r="A45" s="53" t="s">
        <v>263</v>
      </c>
      <c r="B45" s="13" t="s">
        <v>204</v>
      </c>
      <c r="C45" s="60">
        <v>100000</v>
      </c>
      <c r="D45" s="61"/>
      <c r="E45" s="62"/>
      <c r="F45" s="59">
        <f t="shared" si="2"/>
        <v>0</v>
      </c>
      <c r="G45" s="59">
        <v>10</v>
      </c>
      <c r="H45" s="59"/>
      <c r="I45" s="59">
        <f t="shared" si="4"/>
        <v>0</v>
      </c>
      <c r="J45" s="70"/>
    </row>
    <row r="46" spans="1:10" ht="15.75" customHeight="1">
      <c r="A46" s="23" t="s">
        <v>50</v>
      </c>
      <c r="B46" s="13" t="s">
        <v>245</v>
      </c>
      <c r="C46" s="60">
        <v>199999.98</v>
      </c>
      <c r="D46" s="61"/>
      <c r="E46" s="62"/>
      <c r="F46" s="59">
        <f t="shared" si="2"/>
        <v>0</v>
      </c>
      <c r="G46" s="59">
        <v>5</v>
      </c>
      <c r="H46" s="59"/>
      <c r="I46" s="59">
        <f t="shared" si="4"/>
        <v>0</v>
      </c>
      <c r="J46" s="50"/>
    </row>
    <row r="47" spans="1:10" ht="23.25" hidden="1" customHeight="1">
      <c r="A47" s="23" t="s">
        <v>237</v>
      </c>
      <c r="B47" s="13" t="s">
        <v>204</v>
      </c>
      <c r="C47" s="60">
        <v>0</v>
      </c>
      <c r="D47" s="61"/>
      <c r="E47" s="62"/>
      <c r="F47" s="59" t="e">
        <f t="shared" si="2"/>
        <v>#DIV/0!</v>
      </c>
      <c r="G47" s="59"/>
      <c r="H47" s="59"/>
      <c r="I47" s="59" t="e">
        <f t="shared" si="4"/>
        <v>#DIV/0!</v>
      </c>
      <c r="J47" s="50"/>
    </row>
    <row r="48" spans="1:10" ht="27" hidden="1" customHeight="1">
      <c r="A48" s="23" t="s">
        <v>51</v>
      </c>
      <c r="B48" s="13" t="s">
        <v>204</v>
      </c>
      <c r="C48" s="60">
        <v>0</v>
      </c>
      <c r="D48" s="61"/>
      <c r="E48" s="62"/>
      <c r="F48" s="59" t="e">
        <f t="shared" si="2"/>
        <v>#DIV/0!</v>
      </c>
      <c r="G48" s="59"/>
      <c r="H48" s="59"/>
      <c r="I48" s="59" t="e">
        <f t="shared" si="4"/>
        <v>#DIV/0!</v>
      </c>
      <c r="J48" s="50"/>
    </row>
    <row r="49" spans="1:10" ht="36" customHeight="1">
      <c r="A49" s="23" t="s">
        <v>276</v>
      </c>
      <c r="B49" s="13" t="s">
        <v>238</v>
      </c>
      <c r="C49" s="60">
        <v>3244270.55</v>
      </c>
      <c r="D49" s="61"/>
      <c r="E49" s="62"/>
      <c r="F49" s="59">
        <f t="shared" si="2"/>
        <v>0</v>
      </c>
      <c r="G49" s="59">
        <v>2</v>
      </c>
      <c r="H49" s="59"/>
      <c r="I49" s="59">
        <v>0</v>
      </c>
      <c r="J49" s="50"/>
    </row>
    <row r="50" spans="1:10" ht="43.5" customHeight="1">
      <c r="A50" s="23" t="s">
        <v>239</v>
      </c>
      <c r="B50" s="13" t="s">
        <v>240</v>
      </c>
      <c r="C50" s="60">
        <v>1298361.45</v>
      </c>
      <c r="D50" s="61"/>
      <c r="E50" s="62"/>
      <c r="F50" s="59">
        <f t="shared" si="2"/>
        <v>0</v>
      </c>
      <c r="G50" s="59">
        <v>2</v>
      </c>
      <c r="H50" s="59"/>
      <c r="I50" s="59">
        <v>0</v>
      </c>
      <c r="J50" s="50"/>
    </row>
    <row r="51" spans="1:10" ht="28.5" customHeight="1">
      <c r="A51" s="22" t="s">
        <v>52</v>
      </c>
      <c r="B51" s="13" t="s">
        <v>204</v>
      </c>
      <c r="C51" s="60">
        <f>120000</f>
        <v>120000</v>
      </c>
      <c r="D51" s="61"/>
      <c r="E51" s="62">
        <v>12154</v>
      </c>
      <c r="F51" s="59">
        <f t="shared" si="2"/>
        <v>10.128333333333334</v>
      </c>
      <c r="G51" s="59">
        <v>11</v>
      </c>
      <c r="H51" s="59">
        <v>1</v>
      </c>
      <c r="I51" s="59">
        <f t="shared" si="4"/>
        <v>9.0909090909090917</v>
      </c>
      <c r="J51" s="50"/>
    </row>
    <row r="52" spans="1:10" ht="28.5" customHeight="1">
      <c r="A52" s="7" t="s">
        <v>241</v>
      </c>
      <c r="B52" s="13" t="s">
        <v>245</v>
      </c>
      <c r="C52" s="60">
        <v>100000</v>
      </c>
      <c r="D52" s="61"/>
      <c r="E52" s="62">
        <v>29700</v>
      </c>
      <c r="F52" s="59">
        <f t="shared" si="2"/>
        <v>29.7</v>
      </c>
      <c r="G52" s="59">
        <v>1</v>
      </c>
      <c r="H52" s="59"/>
      <c r="I52" s="59">
        <f t="shared" si="4"/>
        <v>0</v>
      </c>
      <c r="J52" s="50"/>
    </row>
    <row r="53" spans="1:10" ht="28.5" customHeight="1">
      <c r="A53" s="7" t="s">
        <v>242</v>
      </c>
      <c r="B53" s="13" t="s">
        <v>245</v>
      </c>
      <c r="C53" s="60">
        <v>98000</v>
      </c>
      <c r="D53" s="61"/>
      <c r="E53" s="62">
        <v>29400</v>
      </c>
      <c r="F53" s="59">
        <f t="shared" si="2"/>
        <v>30</v>
      </c>
      <c r="G53" s="59">
        <v>1</v>
      </c>
      <c r="H53" s="59"/>
      <c r="I53" s="59">
        <f t="shared" si="4"/>
        <v>0</v>
      </c>
      <c r="J53" s="50"/>
    </row>
    <row r="54" spans="1:10" ht="36.75" customHeight="1">
      <c r="A54" s="7" t="s">
        <v>243</v>
      </c>
      <c r="B54" s="13" t="s">
        <v>245</v>
      </c>
      <c r="C54" s="60">
        <v>98000</v>
      </c>
      <c r="D54" s="61"/>
      <c r="E54" s="62">
        <v>29400</v>
      </c>
      <c r="F54" s="59">
        <f t="shared" si="2"/>
        <v>30</v>
      </c>
      <c r="G54" s="59">
        <v>1</v>
      </c>
      <c r="H54" s="59"/>
      <c r="I54" s="59">
        <f t="shared" si="4"/>
        <v>0</v>
      </c>
      <c r="J54" s="50"/>
    </row>
    <row r="55" spans="1:10" ht="28.5" customHeight="1">
      <c r="A55" s="7" t="s">
        <v>244</v>
      </c>
      <c r="B55" s="13" t="s">
        <v>245</v>
      </c>
      <c r="C55" s="60">
        <v>100000</v>
      </c>
      <c r="D55" s="61"/>
      <c r="E55" s="62">
        <v>29400</v>
      </c>
      <c r="F55" s="59">
        <f t="shared" si="2"/>
        <v>29.4</v>
      </c>
      <c r="G55" s="59">
        <v>1</v>
      </c>
      <c r="H55" s="59"/>
      <c r="I55" s="59">
        <f t="shared" si="4"/>
        <v>0</v>
      </c>
      <c r="J55" s="50"/>
    </row>
    <row r="56" spans="1:10" ht="32.25" customHeight="1">
      <c r="A56" s="45" t="s">
        <v>226</v>
      </c>
      <c r="B56" s="3" t="s">
        <v>53</v>
      </c>
      <c r="C56" s="54">
        <f>C57</f>
        <v>16291727</v>
      </c>
      <c r="D56" s="54">
        <f t="shared" ref="D56:E56" si="14">D57</f>
        <v>0</v>
      </c>
      <c r="E56" s="54">
        <f t="shared" si="14"/>
        <v>1554803.37</v>
      </c>
      <c r="F56" s="71">
        <f t="shared" si="2"/>
        <v>9.5435147544517545</v>
      </c>
      <c r="G56" s="59"/>
      <c r="H56" s="59"/>
      <c r="I56" s="59"/>
      <c r="J56" s="50"/>
    </row>
    <row r="57" spans="1:10" ht="66.75" customHeight="1">
      <c r="A57" s="16" t="s">
        <v>54</v>
      </c>
      <c r="B57" s="17" t="s">
        <v>55</v>
      </c>
      <c r="C57" s="54">
        <f>C58+C65</f>
        <v>16291727</v>
      </c>
      <c r="D57" s="54">
        <f t="shared" ref="D57:E57" si="15">D58+D65</f>
        <v>0</v>
      </c>
      <c r="E57" s="54">
        <f t="shared" si="15"/>
        <v>1554803.37</v>
      </c>
      <c r="F57" s="71">
        <f t="shared" si="2"/>
        <v>9.5435147544517545</v>
      </c>
      <c r="G57" s="59"/>
      <c r="H57" s="59"/>
      <c r="I57" s="59"/>
      <c r="J57" s="50"/>
    </row>
    <row r="58" spans="1:10" ht="43.5" customHeight="1">
      <c r="A58" s="4" t="s">
        <v>56</v>
      </c>
      <c r="B58" s="17" t="s">
        <v>57</v>
      </c>
      <c r="C58" s="54">
        <f>C59+C60+C63+C64+C62+C61</f>
        <v>14671727</v>
      </c>
      <c r="D58" s="54">
        <f t="shared" ref="D58:E58" si="16">D59+D60+D63+D64+D62+D61</f>
        <v>0</v>
      </c>
      <c r="E58" s="54">
        <f t="shared" si="16"/>
        <v>64742</v>
      </c>
      <c r="F58" s="71">
        <f t="shared" si="2"/>
        <v>0.44127047892862242</v>
      </c>
      <c r="G58" s="59"/>
      <c r="H58" s="59"/>
      <c r="I58" s="59"/>
      <c r="J58" s="50"/>
    </row>
    <row r="59" spans="1:10" ht="30" customHeight="1">
      <c r="A59" s="19" t="s">
        <v>58</v>
      </c>
      <c r="B59" s="13" t="s">
        <v>205</v>
      </c>
      <c r="C59" s="60">
        <v>2209919</v>
      </c>
      <c r="D59" s="61"/>
      <c r="E59" s="62"/>
      <c r="F59" s="59">
        <f t="shared" si="2"/>
        <v>0</v>
      </c>
      <c r="G59" s="59">
        <v>1</v>
      </c>
      <c r="H59" s="59">
        <v>1</v>
      </c>
      <c r="I59" s="59">
        <f t="shared" si="4"/>
        <v>100</v>
      </c>
      <c r="J59" s="50"/>
    </row>
    <row r="60" spans="1:10" ht="15.75" customHeight="1">
      <c r="A60" s="23" t="s">
        <v>261</v>
      </c>
      <c r="B60" s="13" t="s">
        <v>205</v>
      </c>
      <c r="C60" s="60">
        <v>3389162.86</v>
      </c>
      <c r="D60" s="61"/>
      <c r="E60" s="62"/>
      <c r="F60" s="59">
        <f t="shared" si="2"/>
        <v>0</v>
      </c>
      <c r="G60" s="59">
        <v>3</v>
      </c>
      <c r="H60" s="59">
        <v>3</v>
      </c>
      <c r="I60" s="59">
        <f t="shared" si="4"/>
        <v>100</v>
      </c>
      <c r="J60" s="50"/>
    </row>
    <row r="61" spans="1:10" ht="38.25" customHeight="1">
      <c r="A61" s="23" t="s">
        <v>232</v>
      </c>
      <c r="B61" s="13" t="s">
        <v>233</v>
      </c>
      <c r="C61" s="60">
        <v>439918.33</v>
      </c>
      <c r="D61" s="61"/>
      <c r="E61" s="62"/>
      <c r="F61" s="59">
        <f t="shared" si="2"/>
        <v>0</v>
      </c>
      <c r="G61" s="59">
        <v>3</v>
      </c>
      <c r="H61" s="59">
        <v>3</v>
      </c>
      <c r="I61" s="59">
        <f t="shared" si="4"/>
        <v>100</v>
      </c>
      <c r="J61" s="50"/>
    </row>
    <row r="62" spans="1:10" ht="43.5" customHeight="1">
      <c r="A62" s="23" t="s">
        <v>231</v>
      </c>
      <c r="B62" s="13" t="s">
        <v>230</v>
      </c>
      <c r="C62" s="60">
        <v>8358443.9000000004</v>
      </c>
      <c r="D62" s="61"/>
      <c r="E62" s="62"/>
      <c r="F62" s="59">
        <f t="shared" si="2"/>
        <v>0</v>
      </c>
      <c r="G62" s="59">
        <v>3</v>
      </c>
      <c r="H62" s="59">
        <v>3</v>
      </c>
      <c r="I62" s="59">
        <f t="shared" si="4"/>
        <v>100</v>
      </c>
      <c r="J62" s="50"/>
    </row>
    <row r="63" spans="1:10" ht="26.25" customHeight="1">
      <c r="A63" s="23" t="s">
        <v>264</v>
      </c>
      <c r="B63" s="13" t="s">
        <v>205</v>
      </c>
      <c r="C63" s="60">
        <v>100000</v>
      </c>
      <c r="D63" s="61"/>
      <c r="E63" s="62">
        <v>20742</v>
      </c>
      <c r="F63" s="59">
        <f t="shared" si="2"/>
        <v>20.742000000000001</v>
      </c>
      <c r="G63" s="59">
        <v>1</v>
      </c>
      <c r="H63" s="59">
        <v>1</v>
      </c>
      <c r="I63" s="59">
        <f t="shared" si="4"/>
        <v>100</v>
      </c>
      <c r="J63" s="50"/>
    </row>
    <row r="64" spans="1:10" ht="18" customHeight="1">
      <c r="A64" s="23" t="s">
        <v>59</v>
      </c>
      <c r="B64" s="13" t="s">
        <v>205</v>
      </c>
      <c r="C64" s="60">
        <v>174282.91</v>
      </c>
      <c r="D64" s="61"/>
      <c r="E64" s="62">
        <v>44000</v>
      </c>
      <c r="F64" s="59">
        <f t="shared" si="2"/>
        <v>25.246307856576411</v>
      </c>
      <c r="G64" s="59">
        <v>4</v>
      </c>
      <c r="H64" s="59">
        <v>4</v>
      </c>
      <c r="I64" s="59">
        <f t="shared" si="4"/>
        <v>100</v>
      </c>
      <c r="J64" s="50"/>
    </row>
    <row r="65" spans="1:10" ht="29.25" customHeight="1">
      <c r="A65" s="4" t="s">
        <v>60</v>
      </c>
      <c r="B65" s="3" t="s">
        <v>61</v>
      </c>
      <c r="C65" s="54">
        <f>C66+C67</f>
        <v>1620000</v>
      </c>
      <c r="D65" s="54">
        <f t="shared" ref="D65:E65" si="17">D66+D67</f>
        <v>0</v>
      </c>
      <c r="E65" s="54">
        <f t="shared" si="17"/>
        <v>1490061.37</v>
      </c>
      <c r="F65" s="71">
        <f t="shared" si="2"/>
        <v>91.97909691358025</v>
      </c>
      <c r="G65" s="59"/>
      <c r="H65" s="59"/>
      <c r="I65" s="59"/>
      <c r="J65" s="50"/>
    </row>
    <row r="66" spans="1:10" ht="43.5" customHeight="1">
      <c r="A66" s="23" t="s">
        <v>62</v>
      </c>
      <c r="B66" s="13" t="s">
        <v>206</v>
      </c>
      <c r="C66" s="60">
        <v>900000</v>
      </c>
      <c r="D66" s="61"/>
      <c r="E66" s="62">
        <v>770061.37</v>
      </c>
      <c r="F66" s="59">
        <f t="shared" si="2"/>
        <v>85.562374444444444</v>
      </c>
      <c r="G66" s="59">
        <v>6</v>
      </c>
      <c r="H66" s="59">
        <v>4</v>
      </c>
      <c r="I66" s="59">
        <f t="shared" si="4"/>
        <v>66.666666666666657</v>
      </c>
      <c r="J66" s="50"/>
    </row>
    <row r="67" spans="1:10" ht="43.5" customHeight="1">
      <c r="A67" s="23" t="s">
        <v>63</v>
      </c>
      <c r="B67" s="13" t="s">
        <v>206</v>
      </c>
      <c r="C67" s="60">
        <v>720000</v>
      </c>
      <c r="D67" s="61"/>
      <c r="E67" s="62">
        <v>720000</v>
      </c>
      <c r="F67" s="59">
        <f t="shared" si="2"/>
        <v>100</v>
      </c>
      <c r="G67" s="59">
        <v>6</v>
      </c>
      <c r="H67" s="59">
        <v>6</v>
      </c>
      <c r="I67" s="59">
        <f t="shared" si="4"/>
        <v>100</v>
      </c>
      <c r="J67" s="50"/>
    </row>
    <row r="68" spans="1:10" ht="35.25" customHeight="1">
      <c r="A68" s="15" t="s">
        <v>225</v>
      </c>
      <c r="B68" s="3" t="s">
        <v>64</v>
      </c>
      <c r="C68" s="54">
        <f>C69</f>
        <v>1285000</v>
      </c>
      <c r="D68" s="54">
        <f t="shared" ref="D68:E68" si="18">D69</f>
        <v>0</v>
      </c>
      <c r="E68" s="54">
        <f t="shared" si="18"/>
        <v>175643</v>
      </c>
      <c r="F68" s="71">
        <f t="shared" si="2"/>
        <v>13.668715953307393</v>
      </c>
      <c r="G68" s="59"/>
      <c r="H68" s="59"/>
      <c r="I68" s="59"/>
      <c r="J68" s="50"/>
    </row>
    <row r="69" spans="1:10" ht="43.5" customHeight="1">
      <c r="A69" s="16" t="s">
        <v>65</v>
      </c>
      <c r="B69" s="17" t="s">
        <v>66</v>
      </c>
      <c r="C69" s="54">
        <f>C70+C76+C81</f>
        <v>1285000</v>
      </c>
      <c r="D69" s="54">
        <f t="shared" ref="D69:E69" si="19">D70+D76+D81</f>
        <v>0</v>
      </c>
      <c r="E69" s="54">
        <f t="shared" si="19"/>
        <v>175643</v>
      </c>
      <c r="F69" s="71">
        <f t="shared" si="2"/>
        <v>13.668715953307393</v>
      </c>
      <c r="G69" s="59"/>
      <c r="H69" s="59"/>
      <c r="I69" s="59"/>
      <c r="J69" s="50"/>
    </row>
    <row r="70" spans="1:10" ht="43.5" customHeight="1">
      <c r="A70" s="4" t="s">
        <v>67</v>
      </c>
      <c r="B70" s="17" t="s">
        <v>68</v>
      </c>
      <c r="C70" s="54">
        <f>C71+C72+C73+C74+C75</f>
        <v>480000</v>
      </c>
      <c r="D70" s="54">
        <f t="shared" ref="D70:E70" si="20">D71+D72+D73+D74+D75</f>
        <v>0</v>
      </c>
      <c r="E70" s="54">
        <f t="shared" si="20"/>
        <v>0</v>
      </c>
      <c r="F70" s="59">
        <f t="shared" ref="F70:F133" si="21">E70/C70*100</f>
        <v>0</v>
      </c>
      <c r="G70" s="59"/>
      <c r="H70" s="59"/>
      <c r="I70" s="59"/>
      <c r="J70" s="50"/>
    </row>
    <row r="71" spans="1:10" ht="30.75" customHeight="1">
      <c r="A71" s="19" t="s">
        <v>69</v>
      </c>
      <c r="B71" s="13" t="s">
        <v>70</v>
      </c>
      <c r="C71" s="60">
        <v>100000</v>
      </c>
      <c r="D71" s="61"/>
      <c r="E71" s="62"/>
      <c r="F71" s="59">
        <f t="shared" si="21"/>
        <v>0</v>
      </c>
      <c r="G71" s="59">
        <v>7</v>
      </c>
      <c r="H71" s="59"/>
      <c r="I71" s="59"/>
      <c r="J71" s="50"/>
    </row>
    <row r="72" spans="1:10" ht="25.5" customHeight="1">
      <c r="A72" s="23" t="s">
        <v>71</v>
      </c>
      <c r="B72" s="13" t="s">
        <v>70</v>
      </c>
      <c r="C72" s="60">
        <v>180000</v>
      </c>
      <c r="D72" s="61"/>
      <c r="E72" s="62"/>
      <c r="F72" s="59">
        <f t="shared" si="21"/>
        <v>0</v>
      </c>
      <c r="G72" s="59">
        <v>12</v>
      </c>
      <c r="H72" s="59"/>
      <c r="I72" s="59"/>
      <c r="J72" s="50"/>
    </row>
    <row r="73" spans="1:10" ht="52.5" customHeight="1">
      <c r="A73" s="23" t="s">
        <v>72</v>
      </c>
      <c r="B73" s="13" t="s">
        <v>70</v>
      </c>
      <c r="C73" s="60">
        <v>200000</v>
      </c>
      <c r="D73" s="61"/>
      <c r="E73" s="62"/>
      <c r="F73" s="59">
        <f t="shared" si="21"/>
        <v>0</v>
      </c>
      <c r="G73" s="59">
        <v>12</v>
      </c>
      <c r="H73" s="59"/>
      <c r="I73" s="59"/>
      <c r="J73" s="50"/>
    </row>
    <row r="74" spans="1:10" ht="18.75" hidden="1" customHeight="1">
      <c r="A74" s="23" t="s">
        <v>73</v>
      </c>
      <c r="B74" s="13" t="s">
        <v>74</v>
      </c>
      <c r="C74" s="60">
        <f>1255000-1255000</f>
        <v>0</v>
      </c>
      <c r="D74" s="61"/>
      <c r="E74" s="62"/>
      <c r="F74" s="59" t="e">
        <f t="shared" si="21"/>
        <v>#DIV/0!</v>
      </c>
      <c r="G74" s="59"/>
      <c r="H74" s="59"/>
      <c r="I74" s="59" t="e">
        <f t="shared" ref="I74:I133" si="22">H74/G74*100</f>
        <v>#DIV/0!</v>
      </c>
      <c r="J74" s="50"/>
    </row>
    <row r="75" spans="1:10" ht="27.75" hidden="1" customHeight="1">
      <c r="A75" s="23" t="s">
        <v>75</v>
      </c>
      <c r="B75" s="13" t="s">
        <v>70</v>
      </c>
      <c r="C75" s="60">
        <v>0</v>
      </c>
      <c r="D75" s="61"/>
      <c r="E75" s="62"/>
      <c r="F75" s="59" t="e">
        <f t="shared" si="21"/>
        <v>#DIV/0!</v>
      </c>
      <c r="G75" s="59"/>
      <c r="H75" s="59"/>
      <c r="I75" s="59" t="e">
        <f t="shared" si="22"/>
        <v>#DIV/0!</v>
      </c>
      <c r="J75" s="50"/>
    </row>
    <row r="76" spans="1:10" ht="33" customHeight="1">
      <c r="A76" s="20" t="s">
        <v>76</v>
      </c>
      <c r="B76" s="21" t="s">
        <v>77</v>
      </c>
      <c r="C76" s="54">
        <f>C77+C79+C80+C78</f>
        <v>805000</v>
      </c>
      <c r="D76" s="54">
        <f t="shared" ref="D76:E76" si="23">D77+D79+D80+D78</f>
        <v>0</v>
      </c>
      <c r="E76" s="54">
        <f t="shared" si="23"/>
        <v>175643</v>
      </c>
      <c r="F76" s="71">
        <f t="shared" si="21"/>
        <v>21.819006211180124</v>
      </c>
      <c r="G76" s="59"/>
      <c r="H76" s="59"/>
      <c r="I76" s="59"/>
      <c r="J76" s="50"/>
    </row>
    <row r="77" spans="1:10" ht="31.5" customHeight="1">
      <c r="A77" s="22" t="s">
        <v>78</v>
      </c>
      <c r="B77" s="13" t="s">
        <v>79</v>
      </c>
      <c r="C77" s="60">
        <v>171527</v>
      </c>
      <c r="D77" s="61"/>
      <c r="E77" s="62">
        <v>61081.599999999999</v>
      </c>
      <c r="F77" s="59">
        <f t="shared" si="21"/>
        <v>35.610486978726378</v>
      </c>
      <c r="G77" s="59">
        <v>70</v>
      </c>
      <c r="H77" s="59">
        <v>39</v>
      </c>
      <c r="I77" s="59">
        <f t="shared" si="22"/>
        <v>55.714285714285715</v>
      </c>
      <c r="J77" s="50"/>
    </row>
    <row r="78" spans="1:10" ht="21.75" customHeight="1">
      <c r="A78" s="7" t="s">
        <v>80</v>
      </c>
      <c r="B78" s="24" t="s">
        <v>81</v>
      </c>
      <c r="C78" s="60">
        <v>228473</v>
      </c>
      <c r="D78" s="61"/>
      <c r="E78" s="62">
        <v>84861.4</v>
      </c>
      <c r="F78" s="59">
        <f t="shared" si="21"/>
        <v>37.142857142857139</v>
      </c>
      <c r="G78" s="59">
        <v>70</v>
      </c>
      <c r="H78" s="59">
        <v>39</v>
      </c>
      <c r="I78" s="59">
        <f t="shared" si="22"/>
        <v>55.714285714285715</v>
      </c>
      <c r="J78" s="50"/>
    </row>
    <row r="79" spans="1:10" ht="16.5" customHeight="1">
      <c r="A79" s="7" t="s">
        <v>246</v>
      </c>
      <c r="B79" s="24" t="s">
        <v>82</v>
      </c>
      <c r="C79" s="60">
        <v>100000</v>
      </c>
      <c r="D79" s="61"/>
      <c r="E79" s="62">
        <v>29700</v>
      </c>
      <c r="F79" s="59">
        <f t="shared" si="21"/>
        <v>29.7</v>
      </c>
      <c r="G79" s="59">
        <v>1</v>
      </c>
      <c r="H79" s="59"/>
      <c r="I79" s="59">
        <f t="shared" si="22"/>
        <v>0</v>
      </c>
      <c r="J79" s="50"/>
    </row>
    <row r="80" spans="1:10" ht="28.5" customHeight="1">
      <c r="A80" s="7" t="s">
        <v>265</v>
      </c>
      <c r="B80" s="24" t="s">
        <v>82</v>
      </c>
      <c r="C80" s="60">
        <v>305000</v>
      </c>
      <c r="D80" s="61"/>
      <c r="E80" s="62"/>
      <c r="F80" s="59">
        <f t="shared" si="21"/>
        <v>0</v>
      </c>
      <c r="G80" s="59">
        <v>1</v>
      </c>
      <c r="H80" s="59"/>
      <c r="I80" s="59">
        <f t="shared" si="22"/>
        <v>0</v>
      </c>
      <c r="J80" s="70"/>
    </row>
    <row r="81" spans="1:10" ht="37.5" hidden="1" customHeight="1">
      <c r="A81" s="4" t="s">
        <v>83</v>
      </c>
      <c r="B81" s="3" t="s">
        <v>84</v>
      </c>
      <c r="C81" s="54">
        <f>C82</f>
        <v>0</v>
      </c>
      <c r="D81" s="61"/>
      <c r="E81" s="62"/>
      <c r="F81" s="59" t="e">
        <f t="shared" si="21"/>
        <v>#DIV/0!</v>
      </c>
      <c r="G81" s="59"/>
      <c r="H81" s="59"/>
      <c r="I81" s="59" t="e">
        <f t="shared" si="22"/>
        <v>#DIV/0!</v>
      </c>
      <c r="J81" s="50"/>
    </row>
    <row r="82" spans="1:10" ht="31.5" hidden="1" customHeight="1">
      <c r="A82" s="5" t="s">
        <v>85</v>
      </c>
      <c r="B82" s="1" t="s">
        <v>207</v>
      </c>
      <c r="C82" s="60">
        <v>0</v>
      </c>
      <c r="D82" s="61"/>
      <c r="E82" s="62"/>
      <c r="F82" s="59" t="e">
        <f t="shared" si="21"/>
        <v>#DIV/0!</v>
      </c>
      <c r="G82" s="59"/>
      <c r="H82" s="59"/>
      <c r="I82" s="59" t="e">
        <f t="shared" si="22"/>
        <v>#DIV/0!</v>
      </c>
      <c r="J82" s="50"/>
    </row>
    <row r="83" spans="1:10" ht="45" customHeight="1">
      <c r="A83" s="15" t="s">
        <v>208</v>
      </c>
      <c r="B83" s="3" t="s">
        <v>86</v>
      </c>
      <c r="C83" s="54">
        <f>C84</f>
        <v>159400</v>
      </c>
      <c r="D83" s="54">
        <f t="shared" ref="D83:E83" si="24">D84</f>
        <v>0</v>
      </c>
      <c r="E83" s="54">
        <f t="shared" si="24"/>
        <v>111826</v>
      </c>
      <c r="F83" s="71">
        <f t="shared" si="21"/>
        <v>70.1543287327478</v>
      </c>
      <c r="G83" s="59"/>
      <c r="H83" s="59"/>
      <c r="I83" s="59"/>
      <c r="J83" s="50"/>
    </row>
    <row r="84" spans="1:10" ht="43.5" customHeight="1">
      <c r="A84" s="25" t="s">
        <v>87</v>
      </c>
      <c r="B84" s="3" t="s">
        <v>88</v>
      </c>
      <c r="C84" s="54">
        <f>C85</f>
        <v>159400</v>
      </c>
      <c r="D84" s="54">
        <f t="shared" ref="D84:E84" si="25">D85</f>
        <v>0</v>
      </c>
      <c r="E84" s="54">
        <f t="shared" si="25"/>
        <v>111826</v>
      </c>
      <c r="F84" s="71">
        <f t="shared" si="21"/>
        <v>70.1543287327478</v>
      </c>
      <c r="G84" s="59"/>
      <c r="H84" s="59"/>
      <c r="I84" s="59"/>
      <c r="J84" s="50"/>
    </row>
    <row r="85" spans="1:10" ht="43.5" customHeight="1">
      <c r="A85" s="4" t="s">
        <v>89</v>
      </c>
      <c r="B85" s="3" t="s">
        <v>90</v>
      </c>
      <c r="C85" s="54">
        <f>C86+C87+C88+C89</f>
        <v>159400</v>
      </c>
      <c r="D85" s="54">
        <f t="shared" ref="D85:E85" si="26">D86+D87+D88+D89</f>
        <v>0</v>
      </c>
      <c r="E85" s="54">
        <f t="shared" si="26"/>
        <v>111826</v>
      </c>
      <c r="F85" s="71">
        <f t="shared" si="21"/>
        <v>70.1543287327478</v>
      </c>
      <c r="G85" s="59"/>
      <c r="H85" s="59"/>
      <c r="I85" s="59"/>
      <c r="J85" s="50"/>
    </row>
    <row r="86" spans="1:10" ht="43.5" customHeight="1">
      <c r="A86" s="23" t="s">
        <v>92</v>
      </c>
      <c r="B86" s="13" t="s">
        <v>91</v>
      </c>
      <c r="C86" s="60">
        <f>156000-100000+49100-20000</f>
        <v>85100</v>
      </c>
      <c r="D86" s="61"/>
      <c r="E86" s="62">
        <v>68000</v>
      </c>
      <c r="F86" s="59">
        <f t="shared" si="21"/>
        <v>79.905992949471198</v>
      </c>
      <c r="G86" s="59">
        <v>5</v>
      </c>
      <c r="H86" s="59">
        <v>5</v>
      </c>
      <c r="I86" s="59">
        <f t="shared" si="22"/>
        <v>100</v>
      </c>
      <c r="J86" s="50"/>
    </row>
    <row r="87" spans="1:10" ht="43.5" customHeight="1">
      <c r="A87" s="23" t="s">
        <v>93</v>
      </c>
      <c r="B87" s="13" t="s">
        <v>91</v>
      </c>
      <c r="C87" s="60">
        <f>196400-96400-50000+2000+2300+20000</f>
        <v>74300</v>
      </c>
      <c r="D87" s="61"/>
      <c r="E87" s="62">
        <v>43826</v>
      </c>
      <c r="F87" s="59">
        <f t="shared" si="21"/>
        <v>58.985195154777927</v>
      </c>
      <c r="G87" s="59">
        <v>2</v>
      </c>
      <c r="H87" s="59">
        <v>2</v>
      </c>
      <c r="I87" s="59">
        <f t="shared" si="22"/>
        <v>100</v>
      </c>
      <c r="J87" s="50"/>
    </row>
    <row r="88" spans="1:10" ht="43.5" hidden="1" customHeight="1">
      <c r="A88" s="23" t="s">
        <v>94</v>
      </c>
      <c r="B88" s="13" t="s">
        <v>91</v>
      </c>
      <c r="C88" s="60">
        <f>52000-50000-2000</f>
        <v>0</v>
      </c>
      <c r="D88" s="61"/>
      <c r="E88" s="62"/>
      <c r="F88" s="59" t="e">
        <f t="shared" si="21"/>
        <v>#DIV/0!</v>
      </c>
      <c r="G88" s="59"/>
      <c r="H88" s="59"/>
      <c r="I88" s="59" t="e">
        <f t="shared" si="22"/>
        <v>#DIV/0!</v>
      </c>
      <c r="J88" s="50"/>
    </row>
    <row r="89" spans="1:10" ht="43.5" hidden="1" customHeight="1">
      <c r="A89" s="8" t="s">
        <v>95</v>
      </c>
      <c r="B89" s="13" t="s">
        <v>91</v>
      </c>
      <c r="C89" s="60">
        <f>49100-49100</f>
        <v>0</v>
      </c>
      <c r="D89" s="61"/>
      <c r="E89" s="62"/>
      <c r="F89" s="59" t="e">
        <f t="shared" si="21"/>
        <v>#DIV/0!</v>
      </c>
      <c r="G89" s="59"/>
      <c r="H89" s="59"/>
      <c r="I89" s="59" t="e">
        <f t="shared" si="22"/>
        <v>#DIV/0!</v>
      </c>
      <c r="J89" s="50"/>
    </row>
    <row r="90" spans="1:10" ht="46.5" hidden="1" customHeight="1">
      <c r="A90" s="15" t="s">
        <v>209</v>
      </c>
      <c r="B90" s="3" t="s">
        <v>96</v>
      </c>
      <c r="C90" s="54">
        <f>C91</f>
        <v>0</v>
      </c>
      <c r="D90" s="54">
        <f t="shared" ref="D90:E90" si="27">D91</f>
        <v>0</v>
      </c>
      <c r="E90" s="54">
        <f t="shared" si="27"/>
        <v>0</v>
      </c>
      <c r="F90" s="59" t="e">
        <f t="shared" si="21"/>
        <v>#DIV/0!</v>
      </c>
      <c r="G90" s="59"/>
      <c r="H90" s="59"/>
      <c r="I90" s="59" t="e">
        <f t="shared" si="22"/>
        <v>#DIV/0!</v>
      </c>
      <c r="J90" s="50"/>
    </row>
    <row r="91" spans="1:10" ht="43.5" hidden="1" customHeight="1">
      <c r="A91" s="25" t="s">
        <v>97</v>
      </c>
      <c r="B91" s="17" t="s">
        <v>98</v>
      </c>
      <c r="C91" s="54">
        <f>C92+C94</f>
        <v>0</v>
      </c>
      <c r="D91" s="61"/>
      <c r="E91" s="62"/>
      <c r="F91" s="59" t="e">
        <f t="shared" si="21"/>
        <v>#DIV/0!</v>
      </c>
      <c r="G91" s="59"/>
      <c r="H91" s="59"/>
      <c r="I91" s="59" t="e">
        <f t="shared" si="22"/>
        <v>#DIV/0!</v>
      </c>
      <c r="J91" s="50"/>
    </row>
    <row r="92" spans="1:10" ht="22.5" hidden="1" customHeight="1">
      <c r="A92" s="20" t="s">
        <v>99</v>
      </c>
      <c r="B92" s="21" t="s">
        <v>100</v>
      </c>
      <c r="C92" s="54">
        <f>C93</f>
        <v>0</v>
      </c>
      <c r="D92" s="61"/>
      <c r="E92" s="62"/>
      <c r="F92" s="59" t="e">
        <f t="shared" si="21"/>
        <v>#DIV/0!</v>
      </c>
      <c r="G92" s="59"/>
      <c r="H92" s="59"/>
      <c r="I92" s="59" t="e">
        <f t="shared" si="22"/>
        <v>#DIV/0!</v>
      </c>
      <c r="J92" s="50"/>
    </row>
    <row r="93" spans="1:10" ht="31.5" hidden="1" customHeight="1">
      <c r="A93" s="23" t="s">
        <v>101</v>
      </c>
      <c r="B93" s="13" t="s">
        <v>102</v>
      </c>
      <c r="C93" s="60">
        <f>50000-50000</f>
        <v>0</v>
      </c>
      <c r="D93" s="61"/>
      <c r="E93" s="62"/>
      <c r="F93" s="59" t="e">
        <f t="shared" si="21"/>
        <v>#DIV/0!</v>
      </c>
      <c r="G93" s="59"/>
      <c r="H93" s="59"/>
      <c r="I93" s="59" t="e">
        <f t="shared" si="22"/>
        <v>#DIV/0!</v>
      </c>
      <c r="J93" s="50"/>
    </row>
    <row r="94" spans="1:10" ht="32.25" hidden="1" customHeight="1">
      <c r="A94" s="4" t="s">
        <v>103</v>
      </c>
      <c r="B94" s="3" t="s">
        <v>104</v>
      </c>
      <c r="C94" s="54">
        <f>C95</f>
        <v>0</v>
      </c>
      <c r="D94" s="61"/>
      <c r="E94" s="62"/>
      <c r="F94" s="59" t="e">
        <f t="shared" si="21"/>
        <v>#DIV/0!</v>
      </c>
      <c r="G94" s="59"/>
      <c r="H94" s="59"/>
      <c r="I94" s="59" t="e">
        <f t="shared" si="22"/>
        <v>#DIV/0!</v>
      </c>
      <c r="J94" s="50"/>
    </row>
    <row r="95" spans="1:10" ht="43.5" hidden="1" customHeight="1">
      <c r="A95" s="7" t="s">
        <v>105</v>
      </c>
      <c r="B95" s="13" t="s">
        <v>106</v>
      </c>
      <c r="C95" s="60">
        <f>176950-176950</f>
        <v>0</v>
      </c>
      <c r="D95" s="61"/>
      <c r="E95" s="62"/>
      <c r="F95" s="59" t="e">
        <f t="shared" si="21"/>
        <v>#DIV/0!</v>
      </c>
      <c r="G95" s="59"/>
      <c r="H95" s="59"/>
      <c r="I95" s="59" t="e">
        <f t="shared" si="22"/>
        <v>#DIV/0!</v>
      </c>
      <c r="J95" s="50"/>
    </row>
    <row r="96" spans="1:10" ht="43.5" customHeight="1">
      <c r="A96" s="15" t="s">
        <v>210</v>
      </c>
      <c r="B96" s="21" t="s">
        <v>107</v>
      </c>
      <c r="C96" s="54">
        <f>C97</f>
        <v>517007</v>
      </c>
      <c r="D96" s="54">
        <f t="shared" ref="D96:E96" si="28">D97</f>
        <v>0</v>
      </c>
      <c r="E96" s="54">
        <f t="shared" si="28"/>
        <v>457007</v>
      </c>
      <c r="F96" s="71">
        <f t="shared" si="21"/>
        <v>88.394741270427673</v>
      </c>
      <c r="G96" s="59"/>
      <c r="H96" s="59"/>
      <c r="I96" s="59"/>
      <c r="J96" s="50"/>
    </row>
    <row r="97" spans="1:10" ht="43.5" customHeight="1">
      <c r="A97" s="2" t="s">
        <v>108</v>
      </c>
      <c r="B97" s="21" t="s">
        <v>109</v>
      </c>
      <c r="C97" s="54">
        <f>C98+C101+C103</f>
        <v>517007</v>
      </c>
      <c r="D97" s="54">
        <f t="shared" ref="D97:E97" si="29">D98+D101+D103</f>
        <v>0</v>
      </c>
      <c r="E97" s="54">
        <f t="shared" si="29"/>
        <v>457007</v>
      </c>
      <c r="F97" s="71">
        <f t="shared" si="21"/>
        <v>88.394741270427673</v>
      </c>
      <c r="G97" s="59"/>
      <c r="H97" s="59"/>
      <c r="I97" s="59"/>
      <c r="J97" s="50"/>
    </row>
    <row r="98" spans="1:10" ht="43.5" customHeight="1">
      <c r="A98" s="4" t="s">
        <v>110</v>
      </c>
      <c r="B98" s="21" t="s">
        <v>111</v>
      </c>
      <c r="C98" s="54">
        <f>C99+C100</f>
        <v>457007</v>
      </c>
      <c r="D98" s="54">
        <f t="shared" ref="D98:E98" si="30">D99+D100</f>
        <v>0</v>
      </c>
      <c r="E98" s="54">
        <f t="shared" si="30"/>
        <v>457007</v>
      </c>
      <c r="F98" s="71">
        <f t="shared" si="21"/>
        <v>100</v>
      </c>
      <c r="G98" s="59"/>
      <c r="H98" s="59"/>
      <c r="I98" s="59"/>
      <c r="J98" s="50"/>
    </row>
    <row r="99" spans="1:10" ht="43.5" customHeight="1">
      <c r="A99" s="9" t="s">
        <v>112</v>
      </c>
      <c r="B99" s="13" t="s">
        <v>113</v>
      </c>
      <c r="C99" s="60">
        <v>437007</v>
      </c>
      <c r="D99" s="61"/>
      <c r="E99" s="62">
        <v>437007</v>
      </c>
      <c r="F99" s="59">
        <f t="shared" si="21"/>
        <v>100</v>
      </c>
      <c r="G99" s="59">
        <v>1</v>
      </c>
      <c r="H99" s="59">
        <v>1</v>
      </c>
      <c r="I99" s="59">
        <f t="shared" si="22"/>
        <v>100</v>
      </c>
      <c r="J99" s="50"/>
    </row>
    <row r="100" spans="1:10" ht="33" customHeight="1">
      <c r="A100" s="41" t="s">
        <v>114</v>
      </c>
      <c r="B100" s="13" t="s">
        <v>115</v>
      </c>
      <c r="C100" s="60">
        <v>20000</v>
      </c>
      <c r="D100" s="61"/>
      <c r="E100" s="62">
        <v>20000</v>
      </c>
      <c r="F100" s="59">
        <f t="shared" si="21"/>
        <v>100</v>
      </c>
      <c r="G100" s="59">
        <v>1</v>
      </c>
      <c r="H100" s="59">
        <v>1</v>
      </c>
      <c r="I100" s="59">
        <f t="shared" si="22"/>
        <v>100</v>
      </c>
      <c r="J100" s="50"/>
    </row>
    <row r="101" spans="1:10" ht="43.5" customHeight="1">
      <c r="A101" s="4" t="s">
        <v>116</v>
      </c>
      <c r="B101" s="21" t="s">
        <v>117</v>
      </c>
      <c r="C101" s="54">
        <f>C102</f>
        <v>60000</v>
      </c>
      <c r="D101" s="54">
        <f t="shared" ref="D101:E101" si="31">D102</f>
        <v>0</v>
      </c>
      <c r="E101" s="54">
        <f t="shared" si="31"/>
        <v>0</v>
      </c>
      <c r="F101" s="71">
        <f t="shared" si="21"/>
        <v>0</v>
      </c>
      <c r="G101" s="59"/>
      <c r="H101" s="59"/>
      <c r="I101" s="59"/>
      <c r="J101" s="50"/>
    </row>
    <row r="102" spans="1:10" ht="24.75" customHeight="1">
      <c r="A102" s="7" t="s">
        <v>118</v>
      </c>
      <c r="B102" s="13" t="s">
        <v>211</v>
      </c>
      <c r="C102" s="60">
        <v>60000</v>
      </c>
      <c r="D102" s="61"/>
      <c r="E102" s="62"/>
      <c r="F102" s="59">
        <f t="shared" si="21"/>
        <v>0</v>
      </c>
      <c r="G102" s="59"/>
      <c r="H102" s="59"/>
      <c r="I102" s="59"/>
      <c r="J102" s="50"/>
    </row>
    <row r="103" spans="1:10" ht="31.5" hidden="1" customHeight="1">
      <c r="A103" s="26" t="s">
        <v>119</v>
      </c>
      <c r="B103" s="27" t="s">
        <v>120</v>
      </c>
      <c r="C103" s="54">
        <f>C104+C105</f>
        <v>0</v>
      </c>
      <c r="D103" s="61"/>
      <c r="E103" s="62"/>
      <c r="F103" s="59" t="e">
        <f t="shared" si="21"/>
        <v>#DIV/0!</v>
      </c>
      <c r="G103" s="59"/>
      <c r="H103" s="59"/>
      <c r="I103" s="59" t="e">
        <f t="shared" si="22"/>
        <v>#DIV/0!</v>
      </c>
      <c r="J103" s="50"/>
    </row>
    <row r="104" spans="1:10" ht="43.5" hidden="1" customHeight="1">
      <c r="A104" s="5" t="s">
        <v>121</v>
      </c>
      <c r="B104" s="1" t="s">
        <v>122</v>
      </c>
      <c r="C104" s="60">
        <f>56000-56000</f>
        <v>0</v>
      </c>
      <c r="D104" s="61"/>
      <c r="E104" s="62"/>
      <c r="F104" s="59" t="e">
        <f t="shared" si="21"/>
        <v>#DIV/0!</v>
      </c>
      <c r="G104" s="59"/>
      <c r="H104" s="59"/>
      <c r="I104" s="59" t="e">
        <f t="shared" si="22"/>
        <v>#DIV/0!</v>
      </c>
      <c r="J104" s="50"/>
    </row>
    <row r="105" spans="1:10" ht="36" hidden="1" customHeight="1">
      <c r="A105" s="5" t="s">
        <v>123</v>
      </c>
      <c r="B105" s="28" t="s">
        <v>122</v>
      </c>
      <c r="C105" s="60">
        <f>200000-200000</f>
        <v>0</v>
      </c>
      <c r="D105" s="61"/>
      <c r="E105" s="62"/>
      <c r="F105" s="59" t="e">
        <f t="shared" si="21"/>
        <v>#DIV/0!</v>
      </c>
      <c r="G105" s="59"/>
      <c r="H105" s="59"/>
      <c r="I105" s="59" t="e">
        <f t="shared" si="22"/>
        <v>#DIV/0!</v>
      </c>
      <c r="J105" s="50"/>
    </row>
    <row r="106" spans="1:10" ht="43.5" customHeight="1">
      <c r="A106" s="15" t="s">
        <v>212</v>
      </c>
      <c r="B106" s="3" t="s">
        <v>124</v>
      </c>
      <c r="C106" s="54">
        <f>C107</f>
        <v>890000</v>
      </c>
      <c r="D106" s="54">
        <f t="shared" ref="D106:E106" si="32">D107</f>
        <v>0</v>
      </c>
      <c r="E106" s="54">
        <f t="shared" si="32"/>
        <v>706850</v>
      </c>
      <c r="F106" s="71">
        <f t="shared" si="21"/>
        <v>79.421348314606746</v>
      </c>
      <c r="G106" s="59"/>
      <c r="H106" s="59"/>
      <c r="I106" s="59"/>
      <c r="J106" s="50"/>
    </row>
    <row r="107" spans="1:10" ht="43.5" customHeight="1">
      <c r="A107" s="47" t="s">
        <v>125</v>
      </c>
      <c r="B107" s="3" t="s">
        <v>126</v>
      </c>
      <c r="C107" s="54">
        <f>C108</f>
        <v>890000</v>
      </c>
      <c r="D107" s="54">
        <f t="shared" ref="D107:E107" si="33">D108</f>
        <v>0</v>
      </c>
      <c r="E107" s="54">
        <f t="shared" si="33"/>
        <v>706850</v>
      </c>
      <c r="F107" s="71">
        <f t="shared" si="21"/>
        <v>79.421348314606746</v>
      </c>
      <c r="G107" s="59"/>
      <c r="H107" s="59"/>
      <c r="I107" s="59"/>
      <c r="J107" s="50"/>
    </row>
    <row r="108" spans="1:10" ht="33.75" customHeight="1">
      <c r="A108" s="4" t="s">
        <v>127</v>
      </c>
      <c r="B108" s="3" t="s">
        <v>128</v>
      </c>
      <c r="C108" s="54">
        <f>C109+C110</f>
        <v>890000</v>
      </c>
      <c r="D108" s="54">
        <f t="shared" ref="D108:E108" si="34">D109+D110</f>
        <v>0</v>
      </c>
      <c r="E108" s="54">
        <f t="shared" si="34"/>
        <v>706850</v>
      </c>
      <c r="F108" s="71">
        <f t="shared" si="21"/>
        <v>79.421348314606746</v>
      </c>
      <c r="G108" s="59"/>
      <c r="H108" s="59"/>
      <c r="I108" s="59"/>
      <c r="J108" s="50"/>
    </row>
    <row r="109" spans="1:10" ht="29.25" customHeight="1">
      <c r="A109" s="18" t="s">
        <v>129</v>
      </c>
      <c r="B109" s="13" t="s">
        <v>213</v>
      </c>
      <c r="C109" s="60">
        <v>842000</v>
      </c>
      <c r="D109" s="61"/>
      <c r="E109" s="62">
        <v>682850</v>
      </c>
      <c r="F109" s="59">
        <f t="shared" si="21"/>
        <v>81.098574821852736</v>
      </c>
      <c r="G109" s="59">
        <v>24</v>
      </c>
      <c r="H109" s="59">
        <v>18</v>
      </c>
      <c r="I109" s="59">
        <f t="shared" si="22"/>
        <v>75</v>
      </c>
      <c r="J109" s="50"/>
    </row>
    <row r="110" spans="1:10" ht="23.25" customHeight="1">
      <c r="A110" s="7" t="s">
        <v>130</v>
      </c>
      <c r="B110" s="13" t="s">
        <v>213</v>
      </c>
      <c r="C110" s="60">
        <v>48000</v>
      </c>
      <c r="D110" s="61"/>
      <c r="E110" s="62">
        <v>24000</v>
      </c>
      <c r="F110" s="59">
        <f t="shared" si="21"/>
        <v>50</v>
      </c>
      <c r="G110" s="59">
        <v>1</v>
      </c>
      <c r="H110" s="59">
        <v>1</v>
      </c>
      <c r="I110" s="59">
        <f t="shared" si="22"/>
        <v>100</v>
      </c>
      <c r="J110" s="50"/>
    </row>
    <row r="111" spans="1:10" ht="30" customHeight="1">
      <c r="A111" s="15" t="s">
        <v>214</v>
      </c>
      <c r="B111" s="21" t="s">
        <v>131</v>
      </c>
      <c r="C111" s="67">
        <f>C112</f>
        <v>3608050</v>
      </c>
      <c r="D111" s="67">
        <f t="shared" ref="D111:E111" si="35">D112</f>
        <v>0</v>
      </c>
      <c r="E111" s="67">
        <f t="shared" si="35"/>
        <v>2363366.1800000002</v>
      </c>
      <c r="F111" s="71">
        <f t="shared" si="21"/>
        <v>65.50258948739625</v>
      </c>
      <c r="G111" s="59"/>
      <c r="H111" s="59"/>
      <c r="I111" s="59"/>
      <c r="J111" s="50"/>
    </row>
    <row r="112" spans="1:10" ht="34.5" customHeight="1">
      <c r="A112" s="2" t="s">
        <v>132</v>
      </c>
      <c r="B112" s="3" t="s">
        <v>133</v>
      </c>
      <c r="C112" s="54">
        <f>C113+C118+C122+C124</f>
        <v>3608050</v>
      </c>
      <c r="D112" s="54">
        <f t="shared" ref="D112:E112" si="36">D113+D118+D122+D124</f>
        <v>0</v>
      </c>
      <c r="E112" s="54">
        <f t="shared" si="36"/>
        <v>2363366.1800000002</v>
      </c>
      <c r="F112" s="71">
        <f t="shared" si="21"/>
        <v>65.50258948739625</v>
      </c>
      <c r="G112" s="59"/>
      <c r="H112" s="59"/>
      <c r="I112" s="59"/>
      <c r="J112" s="50"/>
    </row>
    <row r="113" spans="1:10" ht="43.5" customHeight="1">
      <c r="A113" s="4" t="s">
        <v>134</v>
      </c>
      <c r="B113" s="3" t="s">
        <v>135</v>
      </c>
      <c r="C113" s="64">
        <f>C114+C115+C116+C117</f>
        <v>1707000</v>
      </c>
      <c r="D113" s="64">
        <f t="shared" ref="D113:E113" si="37">D114+D115+D116+D117</f>
        <v>0</v>
      </c>
      <c r="E113" s="64">
        <f t="shared" si="37"/>
        <v>1109210.56</v>
      </c>
      <c r="F113" s="71">
        <f t="shared" si="21"/>
        <v>64.980114821323966</v>
      </c>
      <c r="G113" s="59"/>
      <c r="H113" s="59"/>
      <c r="I113" s="59"/>
      <c r="J113" s="50"/>
    </row>
    <row r="114" spans="1:10" ht="31.5" customHeight="1">
      <c r="A114" s="23" t="s">
        <v>136</v>
      </c>
      <c r="B114" s="13" t="s">
        <v>137</v>
      </c>
      <c r="C114" s="60">
        <v>597000</v>
      </c>
      <c r="D114" s="61"/>
      <c r="E114" s="62">
        <f>213187.58+21832.8+74800+15481.44+9015</f>
        <v>334316.82</v>
      </c>
      <c r="F114" s="59">
        <f t="shared" si="21"/>
        <v>55.999467336683416</v>
      </c>
      <c r="G114" s="59">
        <v>100</v>
      </c>
      <c r="H114" s="59">
        <v>100</v>
      </c>
      <c r="I114" s="59">
        <f t="shared" si="22"/>
        <v>100</v>
      </c>
      <c r="J114" s="70"/>
    </row>
    <row r="115" spans="1:10" ht="33" customHeight="1">
      <c r="A115" s="23" t="s">
        <v>138</v>
      </c>
      <c r="B115" s="13" t="s">
        <v>137</v>
      </c>
      <c r="C115" s="60">
        <v>500000</v>
      </c>
      <c r="D115" s="61"/>
      <c r="E115" s="62">
        <f>137351.22+37500+46181.41</f>
        <v>221032.63</v>
      </c>
      <c r="F115" s="59">
        <f t="shared" si="21"/>
        <v>44.206526000000004</v>
      </c>
      <c r="G115" s="59">
        <v>100</v>
      </c>
      <c r="H115" s="59">
        <v>100</v>
      </c>
      <c r="I115" s="59">
        <f t="shared" si="22"/>
        <v>100</v>
      </c>
      <c r="J115" s="70"/>
    </row>
    <row r="116" spans="1:10" ht="18" customHeight="1">
      <c r="A116" s="9" t="s">
        <v>139</v>
      </c>
      <c r="B116" s="13" t="s">
        <v>137</v>
      </c>
      <c r="C116" s="60">
        <v>100000</v>
      </c>
      <c r="D116" s="61"/>
      <c r="E116" s="62">
        <v>99999</v>
      </c>
      <c r="F116" s="59">
        <f t="shared" si="21"/>
        <v>99.999000000000009</v>
      </c>
      <c r="G116" s="59">
        <v>12</v>
      </c>
      <c r="H116" s="59">
        <v>12</v>
      </c>
      <c r="I116" s="59">
        <f t="shared" si="22"/>
        <v>100</v>
      </c>
      <c r="J116" s="50"/>
    </row>
    <row r="117" spans="1:10" ht="19.5" customHeight="1">
      <c r="A117" s="23" t="s">
        <v>140</v>
      </c>
      <c r="B117" s="13" t="s">
        <v>137</v>
      </c>
      <c r="C117" s="60">
        <v>510000</v>
      </c>
      <c r="D117" s="61"/>
      <c r="E117" s="62">
        <f>108320+345542.11</f>
        <v>453862.11</v>
      </c>
      <c r="F117" s="59">
        <f t="shared" si="21"/>
        <v>88.992570588235282</v>
      </c>
      <c r="G117" s="59">
        <v>100</v>
      </c>
      <c r="H117" s="59">
        <v>100</v>
      </c>
      <c r="I117" s="59">
        <f t="shared" si="22"/>
        <v>100</v>
      </c>
      <c r="J117" s="50"/>
    </row>
    <row r="118" spans="1:10" ht="29.25" customHeight="1">
      <c r="A118" s="20" t="s">
        <v>141</v>
      </c>
      <c r="B118" s="21" t="s">
        <v>142</v>
      </c>
      <c r="C118" s="64">
        <f>C119+C120+C121</f>
        <v>1004050</v>
      </c>
      <c r="D118" s="64">
        <f t="shared" ref="D118:E118" si="38">D119+D120+D121</f>
        <v>0</v>
      </c>
      <c r="E118" s="64">
        <f t="shared" si="38"/>
        <v>642573.68000000005</v>
      </c>
      <c r="F118" s="71">
        <f t="shared" si="21"/>
        <v>63.998175389671829</v>
      </c>
      <c r="G118" s="59"/>
      <c r="H118" s="59"/>
      <c r="I118" s="59"/>
      <c r="J118" s="50"/>
    </row>
    <row r="119" spans="1:10" ht="36" customHeight="1">
      <c r="A119" s="23" t="s">
        <v>143</v>
      </c>
      <c r="B119" s="13" t="s">
        <v>144</v>
      </c>
      <c r="C119" s="60">
        <f>1003000-11400-600</f>
        <v>991000</v>
      </c>
      <c r="D119" s="61"/>
      <c r="E119" s="62">
        <f>638658.68</f>
        <v>638658.68000000005</v>
      </c>
      <c r="F119" s="59">
        <f t="shared" si="21"/>
        <v>64.445880928355209</v>
      </c>
      <c r="G119" s="59">
        <v>100</v>
      </c>
      <c r="H119" s="59">
        <v>100</v>
      </c>
      <c r="I119" s="59">
        <f t="shared" si="22"/>
        <v>100</v>
      </c>
      <c r="J119" s="70"/>
    </row>
    <row r="120" spans="1:10" ht="30" customHeight="1">
      <c r="A120" s="23" t="s">
        <v>145</v>
      </c>
      <c r="B120" s="13" t="s">
        <v>146</v>
      </c>
      <c r="C120" s="60">
        <f>600+1050</f>
        <v>1650</v>
      </c>
      <c r="D120" s="61"/>
      <c r="E120" s="62">
        <v>1650</v>
      </c>
      <c r="F120" s="59">
        <f t="shared" si="21"/>
        <v>100</v>
      </c>
      <c r="G120" s="59">
        <v>1</v>
      </c>
      <c r="H120" s="59">
        <v>1</v>
      </c>
      <c r="I120" s="59">
        <f t="shared" si="22"/>
        <v>100</v>
      </c>
      <c r="J120" s="50"/>
    </row>
    <row r="121" spans="1:10" ht="33.75" customHeight="1">
      <c r="A121" s="23" t="s">
        <v>147</v>
      </c>
      <c r="B121" s="13" t="s">
        <v>148</v>
      </c>
      <c r="C121" s="60">
        <f>11400</f>
        <v>11400</v>
      </c>
      <c r="D121" s="61"/>
      <c r="E121" s="62">
        <v>2265</v>
      </c>
      <c r="F121" s="59">
        <f t="shared" si="21"/>
        <v>19.868421052631579</v>
      </c>
      <c r="G121" s="59">
        <v>1</v>
      </c>
      <c r="H121" s="59">
        <v>1</v>
      </c>
      <c r="I121" s="59">
        <f t="shared" si="22"/>
        <v>100</v>
      </c>
      <c r="J121" s="70"/>
    </row>
    <row r="122" spans="1:10" ht="43.5" customHeight="1">
      <c r="A122" s="20" t="s">
        <v>149</v>
      </c>
      <c r="B122" s="21" t="s">
        <v>150</v>
      </c>
      <c r="C122" s="64">
        <f>C123</f>
        <v>797000</v>
      </c>
      <c r="D122" s="64">
        <f t="shared" ref="D122:E122" si="39">D123</f>
        <v>0</v>
      </c>
      <c r="E122" s="64">
        <f t="shared" si="39"/>
        <v>560165.93999999994</v>
      </c>
      <c r="F122" s="71">
        <f t="shared" si="21"/>
        <v>70.284308657465488</v>
      </c>
      <c r="G122" s="59"/>
      <c r="H122" s="59"/>
      <c r="I122" s="59"/>
      <c r="J122" s="50"/>
    </row>
    <row r="123" spans="1:10" ht="54.75" customHeight="1">
      <c r="A123" s="29" t="s">
        <v>151</v>
      </c>
      <c r="B123" s="13" t="s">
        <v>215</v>
      </c>
      <c r="C123" s="60">
        <v>797000</v>
      </c>
      <c r="D123" s="61"/>
      <c r="E123" s="62">
        <v>560165.93999999994</v>
      </c>
      <c r="F123" s="59">
        <f t="shared" si="21"/>
        <v>70.284308657465488</v>
      </c>
      <c r="G123" s="59">
        <v>100</v>
      </c>
      <c r="H123" s="59">
        <v>100</v>
      </c>
      <c r="I123" s="59">
        <f t="shared" si="22"/>
        <v>100</v>
      </c>
      <c r="J123" s="50"/>
    </row>
    <row r="124" spans="1:10" ht="30" customHeight="1">
      <c r="A124" s="20" t="s">
        <v>152</v>
      </c>
      <c r="B124" s="21" t="s">
        <v>153</v>
      </c>
      <c r="C124" s="64">
        <f>C125</f>
        <v>100000</v>
      </c>
      <c r="D124" s="64">
        <f t="shared" ref="D124:E124" si="40">D125</f>
        <v>0</v>
      </c>
      <c r="E124" s="64">
        <f t="shared" si="40"/>
        <v>51416</v>
      </c>
      <c r="F124" s="71">
        <f t="shared" si="21"/>
        <v>51.415999999999997</v>
      </c>
      <c r="G124" s="59"/>
      <c r="H124" s="59"/>
      <c r="I124" s="59"/>
      <c r="J124" s="50"/>
    </row>
    <row r="125" spans="1:10" ht="22.5" customHeight="1">
      <c r="A125" s="30" t="s">
        <v>154</v>
      </c>
      <c r="B125" s="13" t="s">
        <v>216</v>
      </c>
      <c r="C125" s="60">
        <v>100000</v>
      </c>
      <c r="D125" s="61"/>
      <c r="E125" s="62">
        <v>51416</v>
      </c>
      <c r="F125" s="59">
        <f t="shared" si="21"/>
        <v>51.415999999999997</v>
      </c>
      <c r="G125" s="59">
        <v>12</v>
      </c>
      <c r="H125" s="59">
        <v>9</v>
      </c>
      <c r="I125" s="59">
        <f t="shared" si="22"/>
        <v>75</v>
      </c>
      <c r="J125" s="50"/>
    </row>
    <row r="126" spans="1:10" ht="31.5" customHeight="1">
      <c r="A126" s="15" t="s">
        <v>217</v>
      </c>
      <c r="B126" s="21" t="s">
        <v>155</v>
      </c>
      <c r="C126" s="67">
        <f>C127</f>
        <v>405000</v>
      </c>
      <c r="D126" s="67">
        <f t="shared" ref="D126:E126" si="41">D127</f>
        <v>0</v>
      </c>
      <c r="E126" s="67">
        <f t="shared" si="41"/>
        <v>405000</v>
      </c>
      <c r="F126" s="71">
        <f t="shared" si="21"/>
        <v>100</v>
      </c>
      <c r="G126" s="59"/>
      <c r="H126" s="59"/>
      <c r="I126" s="59"/>
      <c r="J126" s="50"/>
    </row>
    <row r="127" spans="1:10" ht="43.5" customHeight="1">
      <c r="A127" s="16" t="s">
        <v>156</v>
      </c>
      <c r="B127" s="21" t="s">
        <v>157</v>
      </c>
      <c r="C127" s="60">
        <f>C128+C130</f>
        <v>405000</v>
      </c>
      <c r="D127" s="60">
        <f t="shared" ref="D127:E127" si="42">D128+D130</f>
        <v>0</v>
      </c>
      <c r="E127" s="60">
        <f t="shared" si="42"/>
        <v>405000</v>
      </c>
      <c r="F127" s="59">
        <f t="shared" si="21"/>
        <v>100</v>
      </c>
      <c r="G127" s="59"/>
      <c r="H127" s="59"/>
      <c r="I127" s="59"/>
      <c r="J127" s="50"/>
    </row>
    <row r="128" spans="1:10" ht="39.75" hidden="1" customHeight="1">
      <c r="A128" s="31" t="s">
        <v>158</v>
      </c>
      <c r="B128" s="32" t="s">
        <v>159</v>
      </c>
      <c r="C128" s="64">
        <f>C129</f>
        <v>0</v>
      </c>
      <c r="D128" s="61"/>
      <c r="E128" s="62"/>
      <c r="F128" s="59" t="e">
        <f t="shared" si="21"/>
        <v>#DIV/0!</v>
      </c>
      <c r="G128" s="59"/>
      <c r="H128" s="59"/>
      <c r="I128" s="59" t="e">
        <f t="shared" si="22"/>
        <v>#DIV/0!</v>
      </c>
      <c r="J128" s="50"/>
    </row>
    <row r="129" spans="1:10" ht="25.5" hidden="1" customHeight="1">
      <c r="A129" s="23" t="s">
        <v>160</v>
      </c>
      <c r="B129" s="13" t="s">
        <v>218</v>
      </c>
      <c r="C129" s="60">
        <f>10000-10000</f>
        <v>0</v>
      </c>
      <c r="D129" s="61"/>
      <c r="E129" s="62"/>
      <c r="F129" s="59" t="e">
        <f t="shared" si="21"/>
        <v>#DIV/0!</v>
      </c>
      <c r="G129" s="59"/>
      <c r="H129" s="59"/>
      <c r="I129" s="59" t="e">
        <f t="shared" si="22"/>
        <v>#DIV/0!</v>
      </c>
      <c r="J129" s="50"/>
    </row>
    <row r="130" spans="1:10" ht="29.25" customHeight="1">
      <c r="A130" s="20" t="s">
        <v>161</v>
      </c>
      <c r="B130" s="21" t="s">
        <v>162</v>
      </c>
      <c r="C130" s="64">
        <f>C131+C132+C133+C134+C135+C136+C137+C138+C139+C140+C141+C143+C142</f>
        <v>405000</v>
      </c>
      <c r="D130" s="64">
        <f t="shared" ref="D130:E130" si="43">D131+D132+D133+D134+D135+D136+D137+D138+D139+D140+D141+D143+D142</f>
        <v>0</v>
      </c>
      <c r="E130" s="64">
        <f t="shared" si="43"/>
        <v>405000</v>
      </c>
      <c r="F130" s="59">
        <f t="shared" si="21"/>
        <v>100</v>
      </c>
      <c r="G130" s="59"/>
      <c r="H130" s="59"/>
      <c r="I130" s="59"/>
      <c r="J130" s="50"/>
    </row>
    <row r="131" spans="1:10" ht="15" customHeight="1">
      <c r="A131" s="23" t="s">
        <v>247</v>
      </c>
      <c r="B131" s="13" t="s">
        <v>219</v>
      </c>
      <c r="C131" s="60">
        <f>90000+5000</f>
        <v>95000</v>
      </c>
      <c r="D131" s="61"/>
      <c r="E131" s="62">
        <v>95000</v>
      </c>
      <c r="F131" s="59">
        <f t="shared" si="21"/>
        <v>100</v>
      </c>
      <c r="G131" s="59">
        <v>1</v>
      </c>
      <c r="H131" s="59">
        <v>1</v>
      </c>
      <c r="I131" s="59">
        <f t="shared" si="22"/>
        <v>100</v>
      </c>
      <c r="J131" s="50"/>
    </row>
    <row r="132" spans="1:10" ht="18" hidden="1" customHeight="1">
      <c r="A132" s="22"/>
      <c r="B132" s="13"/>
      <c r="C132" s="60"/>
      <c r="D132" s="61"/>
      <c r="E132" s="62"/>
      <c r="F132" s="59" t="e">
        <f t="shared" si="21"/>
        <v>#DIV/0!</v>
      </c>
      <c r="G132" s="59"/>
      <c r="H132" s="59"/>
      <c r="I132" s="59" t="e">
        <f t="shared" si="22"/>
        <v>#DIV/0!</v>
      </c>
      <c r="J132" s="50"/>
    </row>
    <row r="133" spans="1:10" ht="15.75" customHeight="1">
      <c r="A133" s="7" t="s">
        <v>248</v>
      </c>
      <c r="B133" s="13" t="s">
        <v>219</v>
      </c>
      <c r="C133" s="60">
        <f>40000+90000+45000+25000</f>
        <v>200000</v>
      </c>
      <c r="D133" s="61"/>
      <c r="E133" s="62">
        <v>200000</v>
      </c>
      <c r="F133" s="59">
        <f t="shared" si="21"/>
        <v>100</v>
      </c>
      <c r="G133" s="59">
        <v>1</v>
      </c>
      <c r="H133" s="59">
        <v>1</v>
      </c>
      <c r="I133" s="59">
        <f t="shared" si="22"/>
        <v>100</v>
      </c>
      <c r="J133" s="50"/>
    </row>
    <row r="134" spans="1:10" ht="17.25" hidden="1" customHeight="1">
      <c r="A134" s="7"/>
      <c r="B134" s="13"/>
      <c r="C134" s="60"/>
      <c r="D134" s="61"/>
      <c r="E134" s="62"/>
      <c r="F134" s="59" t="e">
        <f t="shared" ref="F134:F175" si="44">E134/C134*100</f>
        <v>#DIV/0!</v>
      </c>
      <c r="G134" s="59"/>
      <c r="H134" s="59"/>
      <c r="I134" s="59" t="e">
        <f t="shared" ref="I134:I174" si="45">H134/G134*100</f>
        <v>#DIV/0!</v>
      </c>
      <c r="J134" s="50"/>
    </row>
    <row r="135" spans="1:10" ht="16.5" customHeight="1">
      <c r="A135" s="7" t="s">
        <v>249</v>
      </c>
      <c r="B135" s="13" t="s">
        <v>219</v>
      </c>
      <c r="C135" s="60">
        <v>90000</v>
      </c>
      <c r="D135" s="61"/>
      <c r="E135" s="62">
        <v>90000</v>
      </c>
      <c r="F135" s="59">
        <f t="shared" si="44"/>
        <v>100</v>
      </c>
      <c r="G135" s="59">
        <v>1</v>
      </c>
      <c r="H135" s="59">
        <v>1</v>
      </c>
      <c r="I135" s="59">
        <f t="shared" si="45"/>
        <v>100</v>
      </c>
      <c r="J135" s="50"/>
    </row>
    <row r="136" spans="1:10" ht="18.75" hidden="1" customHeight="1">
      <c r="A136" s="7"/>
      <c r="B136" s="13"/>
      <c r="C136" s="60"/>
      <c r="D136" s="61"/>
      <c r="E136" s="62"/>
      <c r="F136" s="59" t="e">
        <f t="shared" si="44"/>
        <v>#DIV/0!</v>
      </c>
      <c r="G136" s="59"/>
      <c r="H136" s="59"/>
      <c r="I136" s="59" t="e">
        <f t="shared" si="45"/>
        <v>#DIV/0!</v>
      </c>
      <c r="J136" s="50"/>
    </row>
    <row r="137" spans="1:10" ht="15.75" hidden="1" customHeight="1">
      <c r="A137" s="7"/>
      <c r="B137" s="13"/>
      <c r="C137" s="60"/>
      <c r="D137" s="61"/>
      <c r="E137" s="62"/>
      <c r="F137" s="59" t="e">
        <f t="shared" si="44"/>
        <v>#DIV/0!</v>
      </c>
      <c r="G137" s="59"/>
      <c r="H137" s="59"/>
      <c r="I137" s="59" t="e">
        <f t="shared" si="45"/>
        <v>#DIV/0!</v>
      </c>
      <c r="J137" s="50"/>
    </row>
    <row r="138" spans="1:10" ht="16.5" hidden="1" customHeight="1">
      <c r="A138" s="7"/>
      <c r="B138" s="13"/>
      <c r="C138" s="60"/>
      <c r="D138" s="61"/>
      <c r="E138" s="62"/>
      <c r="F138" s="59" t="e">
        <f t="shared" si="44"/>
        <v>#DIV/0!</v>
      </c>
      <c r="G138" s="59"/>
      <c r="H138" s="59"/>
      <c r="I138" s="59" t="e">
        <f t="shared" si="45"/>
        <v>#DIV/0!</v>
      </c>
      <c r="J138" s="50"/>
    </row>
    <row r="139" spans="1:10" ht="17.25" hidden="1" customHeight="1">
      <c r="A139" s="7"/>
      <c r="B139" s="13"/>
      <c r="C139" s="60"/>
      <c r="D139" s="61"/>
      <c r="E139" s="62"/>
      <c r="F139" s="59" t="e">
        <f t="shared" si="44"/>
        <v>#DIV/0!</v>
      </c>
      <c r="G139" s="59"/>
      <c r="H139" s="59"/>
      <c r="I139" s="59" t="e">
        <f t="shared" si="45"/>
        <v>#DIV/0!</v>
      </c>
      <c r="J139" s="50"/>
    </row>
    <row r="140" spans="1:10" ht="18.75" hidden="1" customHeight="1">
      <c r="A140" s="7"/>
      <c r="B140" s="13"/>
      <c r="C140" s="60"/>
      <c r="D140" s="61"/>
      <c r="E140" s="62"/>
      <c r="F140" s="59" t="e">
        <f t="shared" si="44"/>
        <v>#DIV/0!</v>
      </c>
      <c r="G140" s="59"/>
      <c r="H140" s="59"/>
      <c r="I140" s="59" t="e">
        <f t="shared" si="45"/>
        <v>#DIV/0!</v>
      </c>
      <c r="J140" s="50"/>
    </row>
    <row r="141" spans="1:10" ht="17.25" hidden="1" customHeight="1">
      <c r="A141" s="7"/>
      <c r="B141" s="13"/>
      <c r="C141" s="60"/>
      <c r="D141" s="61"/>
      <c r="E141" s="62"/>
      <c r="F141" s="59" t="e">
        <f t="shared" si="44"/>
        <v>#DIV/0!</v>
      </c>
      <c r="G141" s="59"/>
      <c r="H141" s="59"/>
      <c r="I141" s="59" t="e">
        <f t="shared" si="45"/>
        <v>#DIV/0!</v>
      </c>
      <c r="J141" s="50"/>
    </row>
    <row r="142" spans="1:10" ht="17.25" customHeight="1">
      <c r="A142" s="7" t="s">
        <v>250</v>
      </c>
      <c r="B142" s="13" t="s">
        <v>219</v>
      </c>
      <c r="C142" s="60">
        <v>20000</v>
      </c>
      <c r="D142" s="61"/>
      <c r="E142" s="62">
        <v>20000</v>
      </c>
      <c r="F142" s="59">
        <f t="shared" si="44"/>
        <v>100</v>
      </c>
      <c r="G142" s="59">
        <v>1</v>
      </c>
      <c r="H142" s="59">
        <v>1</v>
      </c>
      <c r="I142" s="59">
        <f t="shared" si="45"/>
        <v>100</v>
      </c>
      <c r="J142" s="50"/>
    </row>
    <row r="143" spans="1:10" ht="16.5" hidden="1" customHeight="1">
      <c r="A143" s="7"/>
      <c r="B143" s="13"/>
      <c r="C143" s="60"/>
      <c r="D143" s="61"/>
      <c r="E143" s="62"/>
      <c r="F143" s="59" t="e">
        <f t="shared" si="44"/>
        <v>#DIV/0!</v>
      </c>
      <c r="G143" s="59"/>
      <c r="H143" s="59"/>
      <c r="I143" s="59" t="e">
        <f t="shared" si="45"/>
        <v>#DIV/0!</v>
      </c>
      <c r="J143" s="50"/>
    </row>
    <row r="144" spans="1:10" ht="43.5" customHeight="1">
      <c r="A144" s="15" t="s">
        <v>220</v>
      </c>
      <c r="B144" s="21" t="s">
        <v>163</v>
      </c>
      <c r="C144" s="54">
        <f>C145+C150</f>
        <v>15929664</v>
      </c>
      <c r="D144" s="54">
        <f t="shared" ref="D144:E144" si="46">D145+D150</f>
        <v>0</v>
      </c>
      <c r="E144" s="54">
        <f t="shared" si="46"/>
        <v>3572524</v>
      </c>
      <c r="F144" s="71">
        <f t="shared" si="44"/>
        <v>22.426863491910439</v>
      </c>
      <c r="G144" s="59"/>
      <c r="H144" s="59"/>
      <c r="I144" s="59"/>
      <c r="J144" s="50"/>
    </row>
    <row r="145" spans="1:10" ht="39" customHeight="1">
      <c r="A145" s="33" t="s">
        <v>164</v>
      </c>
      <c r="B145" s="21" t="s">
        <v>165</v>
      </c>
      <c r="C145" s="54">
        <f>C146+C148</f>
        <v>12899664</v>
      </c>
      <c r="D145" s="54">
        <f t="shared" ref="D145:E145" si="47">D146+D148</f>
        <v>0</v>
      </c>
      <c r="E145" s="54">
        <f t="shared" si="47"/>
        <v>1062430</v>
      </c>
      <c r="F145" s="71">
        <f t="shared" si="44"/>
        <v>8.2361059946987769</v>
      </c>
      <c r="G145" s="59"/>
      <c r="H145" s="59"/>
      <c r="I145" s="59"/>
      <c r="J145" s="50"/>
    </row>
    <row r="146" spans="1:10" ht="39" customHeight="1">
      <c r="A146" s="34" t="s">
        <v>166</v>
      </c>
      <c r="B146" s="21" t="s">
        <v>167</v>
      </c>
      <c r="C146" s="64">
        <f>C147</f>
        <v>1600000</v>
      </c>
      <c r="D146" s="64">
        <f t="shared" ref="D146:E146" si="48">D147</f>
        <v>0</v>
      </c>
      <c r="E146" s="64">
        <f t="shared" si="48"/>
        <v>1062430</v>
      </c>
      <c r="F146" s="71">
        <f t="shared" si="44"/>
        <v>66.401875000000004</v>
      </c>
      <c r="G146" s="59"/>
      <c r="H146" s="59"/>
      <c r="I146" s="59"/>
      <c r="J146" s="50"/>
    </row>
    <row r="147" spans="1:10" ht="28.5" customHeight="1">
      <c r="A147" s="9" t="s">
        <v>168</v>
      </c>
      <c r="B147" s="35" t="s">
        <v>169</v>
      </c>
      <c r="C147" s="60">
        <v>1600000</v>
      </c>
      <c r="D147" s="61"/>
      <c r="E147" s="62">
        <v>1062430</v>
      </c>
      <c r="F147" s="59">
        <f t="shared" si="44"/>
        <v>66.401875000000004</v>
      </c>
      <c r="G147" s="59">
        <v>6</v>
      </c>
      <c r="H147" s="59">
        <v>5</v>
      </c>
      <c r="I147" s="59">
        <f t="shared" si="45"/>
        <v>83.333333333333343</v>
      </c>
      <c r="J147" s="50"/>
    </row>
    <row r="148" spans="1:10" ht="19.5" customHeight="1">
      <c r="A148" s="10" t="s">
        <v>257</v>
      </c>
      <c r="B148" s="35" t="s">
        <v>259</v>
      </c>
      <c r="C148" s="60">
        <f>C149</f>
        <v>11299664</v>
      </c>
      <c r="D148" s="61"/>
      <c r="E148" s="62"/>
      <c r="F148" s="59">
        <f t="shared" si="44"/>
        <v>0</v>
      </c>
      <c r="G148" s="59"/>
      <c r="H148" s="59"/>
      <c r="I148" s="59"/>
      <c r="J148" s="50"/>
    </row>
    <row r="149" spans="1:10" ht="38.25" customHeight="1">
      <c r="A149" s="41" t="s">
        <v>258</v>
      </c>
      <c r="B149" s="35" t="s">
        <v>260</v>
      </c>
      <c r="C149" s="60">
        <v>11299664</v>
      </c>
      <c r="D149" s="61"/>
      <c r="E149" s="62"/>
      <c r="F149" s="59">
        <f t="shared" si="44"/>
        <v>0</v>
      </c>
      <c r="G149" s="59">
        <v>2</v>
      </c>
      <c r="H149" s="59"/>
      <c r="I149" s="59">
        <f t="shared" si="45"/>
        <v>0</v>
      </c>
      <c r="J149" s="72"/>
    </row>
    <row r="150" spans="1:10" ht="18" customHeight="1">
      <c r="A150" s="52" t="s">
        <v>170</v>
      </c>
      <c r="B150" s="21" t="s">
        <v>171</v>
      </c>
      <c r="C150" s="54">
        <f>C151+C155</f>
        <v>3030000</v>
      </c>
      <c r="D150" s="54">
        <f t="shared" ref="D150:E150" si="49">D151+D155</f>
        <v>0</v>
      </c>
      <c r="E150" s="54">
        <f t="shared" si="49"/>
        <v>2510094</v>
      </c>
      <c r="F150" s="71">
        <f t="shared" si="44"/>
        <v>82.841386138613856</v>
      </c>
      <c r="G150" s="59"/>
      <c r="H150" s="59"/>
      <c r="I150" s="59"/>
      <c r="J150" s="50"/>
    </row>
    <row r="151" spans="1:10" ht="28.5" customHeight="1">
      <c r="A151" s="34" t="s">
        <v>172</v>
      </c>
      <c r="B151" s="21" t="s">
        <v>173</v>
      </c>
      <c r="C151" s="64">
        <f>C152+C153+C154</f>
        <v>2065000</v>
      </c>
      <c r="D151" s="64">
        <f t="shared" ref="D151:E151" si="50">D152+D153+D154</f>
        <v>0</v>
      </c>
      <c r="E151" s="64">
        <f t="shared" si="50"/>
        <v>2015094</v>
      </c>
      <c r="F151" s="71">
        <f t="shared" si="44"/>
        <v>97.583244552058119</v>
      </c>
      <c r="G151" s="59"/>
      <c r="H151" s="59"/>
      <c r="I151" s="59"/>
      <c r="J151" s="50"/>
    </row>
    <row r="152" spans="1:10" ht="30.75" hidden="1" customHeight="1">
      <c r="A152" s="7" t="s">
        <v>174</v>
      </c>
      <c r="B152" s="13" t="s">
        <v>175</v>
      </c>
      <c r="C152" s="60">
        <f>110000-100000-10000</f>
        <v>0</v>
      </c>
      <c r="D152" s="61"/>
      <c r="E152" s="62"/>
      <c r="F152" s="59" t="e">
        <f t="shared" si="44"/>
        <v>#DIV/0!</v>
      </c>
      <c r="G152" s="59"/>
      <c r="H152" s="59"/>
      <c r="I152" s="59" t="e">
        <f t="shared" si="45"/>
        <v>#DIV/0!</v>
      </c>
      <c r="J152" s="50"/>
    </row>
    <row r="153" spans="1:10" ht="30.75" customHeight="1">
      <c r="A153" s="7" t="s">
        <v>176</v>
      </c>
      <c r="B153" s="1" t="s">
        <v>175</v>
      </c>
      <c r="C153" s="60">
        <f>150000+10000</f>
        <v>160000</v>
      </c>
      <c r="D153" s="61"/>
      <c r="E153" s="62">
        <v>149995</v>
      </c>
      <c r="F153" s="59">
        <f t="shared" si="44"/>
        <v>93.746875000000003</v>
      </c>
      <c r="G153" s="59">
        <v>1</v>
      </c>
      <c r="H153" s="59">
        <v>1</v>
      </c>
      <c r="I153" s="59">
        <f t="shared" si="45"/>
        <v>100</v>
      </c>
      <c r="J153" s="50"/>
    </row>
    <row r="154" spans="1:10" ht="13.5" customHeight="1">
      <c r="A154" s="7" t="s">
        <v>228</v>
      </c>
      <c r="B154" s="1" t="s">
        <v>177</v>
      </c>
      <c r="C154" s="60">
        <f>650000+1255000</f>
        <v>1905000</v>
      </c>
      <c r="D154" s="61"/>
      <c r="E154" s="62">
        <f>1247419+617680</f>
        <v>1865099</v>
      </c>
      <c r="F154" s="59">
        <f t="shared" si="44"/>
        <v>97.905459317585297</v>
      </c>
      <c r="G154" s="59">
        <v>3</v>
      </c>
      <c r="H154" s="59">
        <v>3</v>
      </c>
      <c r="I154" s="59">
        <f t="shared" si="45"/>
        <v>100</v>
      </c>
      <c r="J154" s="50"/>
    </row>
    <row r="155" spans="1:10" ht="30" customHeight="1">
      <c r="A155" s="34" t="s">
        <v>178</v>
      </c>
      <c r="B155" s="3" t="s">
        <v>179</v>
      </c>
      <c r="C155" s="64">
        <f>C156+C157+C158+C159+C160</f>
        <v>965000</v>
      </c>
      <c r="D155" s="64">
        <f t="shared" ref="D155:E155" si="51">D156+D157+D158+D159+D160</f>
        <v>0</v>
      </c>
      <c r="E155" s="64">
        <f t="shared" si="51"/>
        <v>495000</v>
      </c>
      <c r="F155" s="71">
        <f t="shared" si="44"/>
        <v>51.295336787564771</v>
      </c>
      <c r="G155" s="59"/>
      <c r="H155" s="59"/>
      <c r="I155" s="59"/>
      <c r="J155" s="50"/>
    </row>
    <row r="156" spans="1:10" ht="13.5" customHeight="1">
      <c r="A156" s="7" t="s">
        <v>180</v>
      </c>
      <c r="B156" s="1" t="s">
        <v>221</v>
      </c>
      <c r="C156" s="60">
        <f>200000</f>
        <v>200000</v>
      </c>
      <c r="D156" s="61"/>
      <c r="E156" s="62">
        <v>198000</v>
      </c>
      <c r="F156" s="59">
        <f t="shared" si="44"/>
        <v>99</v>
      </c>
      <c r="G156" s="59">
        <v>1</v>
      </c>
      <c r="H156" s="59">
        <v>1</v>
      </c>
      <c r="I156" s="59">
        <f t="shared" si="45"/>
        <v>100</v>
      </c>
      <c r="J156" s="50"/>
    </row>
    <row r="157" spans="1:10" ht="15.75" customHeight="1">
      <c r="A157" s="7" t="s">
        <v>181</v>
      </c>
      <c r="B157" s="1" t="s">
        <v>221</v>
      </c>
      <c r="C157" s="60">
        <v>150000</v>
      </c>
      <c r="D157" s="61"/>
      <c r="E157" s="62">
        <v>150000</v>
      </c>
      <c r="F157" s="59">
        <f t="shared" si="44"/>
        <v>100</v>
      </c>
      <c r="G157" s="59">
        <v>1</v>
      </c>
      <c r="H157" s="59">
        <v>1</v>
      </c>
      <c r="I157" s="59">
        <f t="shared" si="45"/>
        <v>100</v>
      </c>
      <c r="J157" s="50"/>
    </row>
    <row r="158" spans="1:10" ht="15.75" customHeight="1">
      <c r="A158" s="7" t="s">
        <v>182</v>
      </c>
      <c r="B158" s="1" t="s">
        <v>221</v>
      </c>
      <c r="C158" s="60">
        <v>150000</v>
      </c>
      <c r="D158" s="61"/>
      <c r="E158" s="62">
        <v>147000</v>
      </c>
      <c r="F158" s="59">
        <f t="shared" si="44"/>
        <v>98</v>
      </c>
      <c r="G158" s="59">
        <v>1</v>
      </c>
      <c r="H158" s="59">
        <v>1</v>
      </c>
      <c r="I158" s="59">
        <f t="shared" si="45"/>
        <v>100</v>
      </c>
      <c r="J158" s="50"/>
    </row>
    <row r="159" spans="1:10" ht="14.25" customHeight="1">
      <c r="A159" s="7" t="s">
        <v>183</v>
      </c>
      <c r="B159" s="1" t="s">
        <v>221</v>
      </c>
      <c r="C159" s="60">
        <f>370000-5000</f>
        <v>365000</v>
      </c>
      <c r="D159" s="61"/>
      <c r="E159" s="62"/>
      <c r="F159" s="59">
        <f t="shared" si="44"/>
        <v>0</v>
      </c>
      <c r="G159" s="59">
        <v>1</v>
      </c>
      <c r="H159" s="59"/>
      <c r="I159" s="59">
        <f t="shared" si="45"/>
        <v>0</v>
      </c>
      <c r="J159" s="50"/>
    </row>
    <row r="160" spans="1:10" ht="17.25" customHeight="1">
      <c r="A160" s="7" t="s">
        <v>255</v>
      </c>
      <c r="B160" s="1" t="s">
        <v>221</v>
      </c>
      <c r="C160" s="60">
        <v>100000</v>
      </c>
      <c r="D160" s="61"/>
      <c r="E160" s="62"/>
      <c r="F160" s="59">
        <f t="shared" si="44"/>
        <v>0</v>
      </c>
      <c r="G160" s="59">
        <v>2</v>
      </c>
      <c r="H160" s="59"/>
      <c r="I160" s="59">
        <f t="shared" si="45"/>
        <v>0</v>
      </c>
      <c r="J160" s="50"/>
    </row>
    <row r="161" spans="1:10" ht="43.5" customHeight="1">
      <c r="A161" s="36" t="s">
        <v>184</v>
      </c>
      <c r="B161" s="37" t="s">
        <v>185</v>
      </c>
      <c r="C161" s="54">
        <f>C162+C168</f>
        <v>1160000</v>
      </c>
      <c r="D161" s="54">
        <f t="shared" ref="D161:E161" si="52">D162+D168</f>
        <v>0</v>
      </c>
      <c r="E161" s="54">
        <f t="shared" si="52"/>
        <v>996290</v>
      </c>
      <c r="F161" s="71">
        <f t="shared" si="44"/>
        <v>85.887068965517244</v>
      </c>
      <c r="G161" s="59"/>
      <c r="H161" s="59"/>
      <c r="I161" s="59"/>
      <c r="J161" s="50"/>
    </row>
    <row r="162" spans="1:10" ht="30" customHeight="1">
      <c r="A162" s="2" t="s">
        <v>186</v>
      </c>
      <c r="B162" s="48" t="s">
        <v>187</v>
      </c>
      <c r="C162" s="54">
        <f>C163+C166</f>
        <v>1020000</v>
      </c>
      <c r="D162" s="54">
        <f t="shared" ref="D162:E162" si="53">D163+D166</f>
        <v>0</v>
      </c>
      <c r="E162" s="54">
        <f t="shared" si="53"/>
        <v>856300</v>
      </c>
      <c r="F162" s="71">
        <f t="shared" si="44"/>
        <v>83.950980392156865</v>
      </c>
      <c r="G162" s="59"/>
      <c r="H162" s="59"/>
      <c r="I162" s="59"/>
      <c r="J162" s="50"/>
    </row>
    <row r="163" spans="1:10" ht="33" customHeight="1">
      <c r="A163" s="4" t="s">
        <v>188</v>
      </c>
      <c r="B163" s="21" t="s">
        <v>189</v>
      </c>
      <c r="C163" s="64">
        <f>C164+C165</f>
        <v>820000</v>
      </c>
      <c r="D163" s="64">
        <f t="shared" ref="D163:E163" si="54">D164+D165</f>
        <v>0</v>
      </c>
      <c r="E163" s="64">
        <f t="shared" si="54"/>
        <v>756400</v>
      </c>
      <c r="F163" s="71">
        <f t="shared" si="44"/>
        <v>92.243902439024396</v>
      </c>
      <c r="G163" s="59"/>
      <c r="H163" s="59"/>
      <c r="I163" s="59"/>
      <c r="J163" s="50"/>
    </row>
    <row r="164" spans="1:10" ht="14.25" customHeight="1">
      <c r="A164" s="38" t="s">
        <v>256</v>
      </c>
      <c r="B164" s="13" t="s">
        <v>222</v>
      </c>
      <c r="C164" s="66">
        <f>511000-400000+709000</f>
        <v>820000</v>
      </c>
      <c r="D164" s="61"/>
      <c r="E164" s="62">
        <f>756400</f>
        <v>756400</v>
      </c>
      <c r="F164" s="59">
        <f t="shared" si="44"/>
        <v>92.243902439024396</v>
      </c>
      <c r="G164" s="59">
        <v>1</v>
      </c>
      <c r="H164" s="59">
        <v>1</v>
      </c>
      <c r="I164" s="59">
        <f t="shared" si="45"/>
        <v>100</v>
      </c>
      <c r="J164" s="50"/>
    </row>
    <row r="165" spans="1:10" ht="16.5" hidden="1" customHeight="1">
      <c r="A165" s="38" t="s">
        <v>190</v>
      </c>
      <c r="B165" s="13" t="s">
        <v>222</v>
      </c>
      <c r="C165" s="66">
        <v>0</v>
      </c>
      <c r="D165" s="61"/>
      <c r="E165" s="62"/>
      <c r="F165" s="59" t="e">
        <f t="shared" si="44"/>
        <v>#DIV/0!</v>
      </c>
      <c r="G165" s="59"/>
      <c r="H165" s="59"/>
      <c r="I165" s="59" t="e">
        <f t="shared" si="45"/>
        <v>#DIV/0!</v>
      </c>
      <c r="J165" s="50"/>
    </row>
    <row r="166" spans="1:10" ht="42" customHeight="1">
      <c r="A166" s="4" t="s">
        <v>191</v>
      </c>
      <c r="B166" s="21" t="s">
        <v>192</v>
      </c>
      <c r="C166" s="64">
        <f>C167</f>
        <v>200000</v>
      </c>
      <c r="D166" s="64">
        <f t="shared" ref="D166:E166" si="55">D167</f>
        <v>0</v>
      </c>
      <c r="E166" s="64">
        <f t="shared" si="55"/>
        <v>99900</v>
      </c>
      <c r="F166" s="71">
        <f t="shared" si="44"/>
        <v>49.95</v>
      </c>
      <c r="G166" s="59"/>
      <c r="H166" s="59"/>
      <c r="I166" s="59"/>
      <c r="J166" s="70"/>
    </row>
    <row r="167" spans="1:10" ht="41.25" customHeight="1">
      <c r="A167" s="39" t="s">
        <v>193</v>
      </c>
      <c r="B167" s="13" t="s">
        <v>223</v>
      </c>
      <c r="C167" s="66">
        <f>100000+100000</f>
        <v>200000</v>
      </c>
      <c r="D167" s="61"/>
      <c r="E167" s="62">
        <v>99900</v>
      </c>
      <c r="F167" s="59">
        <f t="shared" si="44"/>
        <v>49.95</v>
      </c>
      <c r="G167" s="59">
        <v>2</v>
      </c>
      <c r="H167" s="59">
        <v>1</v>
      </c>
      <c r="I167" s="59">
        <f t="shared" si="45"/>
        <v>50</v>
      </c>
      <c r="J167" s="70"/>
    </row>
    <row r="168" spans="1:10" ht="12.75" customHeight="1">
      <c r="A168" s="40" t="s">
        <v>194</v>
      </c>
      <c r="B168" s="21" t="s">
        <v>195</v>
      </c>
      <c r="C168" s="54">
        <f>C169</f>
        <v>140000</v>
      </c>
      <c r="D168" s="54">
        <f t="shared" ref="D168:E168" si="56">D169</f>
        <v>0</v>
      </c>
      <c r="E168" s="54">
        <f t="shared" si="56"/>
        <v>139990</v>
      </c>
      <c r="F168" s="71">
        <f t="shared" si="44"/>
        <v>99.992857142857133</v>
      </c>
      <c r="G168" s="59"/>
      <c r="H168" s="59"/>
      <c r="I168" s="59"/>
      <c r="J168" s="50"/>
    </row>
    <row r="169" spans="1:10" ht="28.5" customHeight="1">
      <c r="A169" s="4" t="s">
        <v>196</v>
      </c>
      <c r="B169" s="21" t="s">
        <v>197</v>
      </c>
      <c r="C169" s="64">
        <f>C170+C171+C172+C173+C174</f>
        <v>140000</v>
      </c>
      <c r="D169" s="64">
        <f t="shared" ref="D169:E169" si="57">D170+D171+D172+D173+D174</f>
        <v>0</v>
      </c>
      <c r="E169" s="64">
        <f t="shared" si="57"/>
        <v>139990</v>
      </c>
      <c r="F169" s="71">
        <f t="shared" si="44"/>
        <v>99.992857142857133</v>
      </c>
      <c r="G169" s="59"/>
      <c r="H169" s="59"/>
      <c r="I169" s="59"/>
      <c r="J169" s="50"/>
    </row>
    <row r="170" spans="1:10" ht="21.75" customHeight="1">
      <c r="A170" s="7" t="s">
        <v>198</v>
      </c>
      <c r="B170" s="13" t="s">
        <v>227</v>
      </c>
      <c r="C170" s="60">
        <v>60000</v>
      </c>
      <c r="D170" s="61"/>
      <c r="E170" s="62">
        <f>51190+8800</f>
        <v>59990</v>
      </c>
      <c r="F170" s="59">
        <f t="shared" si="44"/>
        <v>99.983333333333334</v>
      </c>
      <c r="G170" s="59">
        <v>1</v>
      </c>
      <c r="H170" s="59">
        <v>1</v>
      </c>
      <c r="I170" s="59">
        <f t="shared" si="45"/>
        <v>100</v>
      </c>
      <c r="J170" s="50"/>
    </row>
    <row r="171" spans="1:10" ht="16.5" customHeight="1">
      <c r="A171" s="7" t="s">
        <v>199</v>
      </c>
      <c r="B171" s="13" t="s">
        <v>227</v>
      </c>
      <c r="C171" s="60">
        <v>80000</v>
      </c>
      <c r="D171" s="61"/>
      <c r="E171" s="62">
        <v>80000</v>
      </c>
      <c r="F171" s="59">
        <f t="shared" si="44"/>
        <v>100</v>
      </c>
      <c r="G171" s="59">
        <v>1</v>
      </c>
      <c r="H171" s="59">
        <v>1</v>
      </c>
      <c r="I171" s="59">
        <f t="shared" si="45"/>
        <v>100</v>
      </c>
      <c r="J171" s="50"/>
    </row>
    <row r="172" spans="1:10" ht="18.75" hidden="1" customHeight="1">
      <c r="A172" s="41" t="s">
        <v>200</v>
      </c>
      <c r="B172" s="13" t="s">
        <v>227</v>
      </c>
      <c r="C172" s="60">
        <f>53000-53000</f>
        <v>0</v>
      </c>
      <c r="D172" s="61"/>
      <c r="E172" s="62"/>
      <c r="F172" s="59" t="e">
        <f t="shared" si="44"/>
        <v>#DIV/0!</v>
      </c>
      <c r="G172" s="59"/>
      <c r="H172" s="59"/>
      <c r="I172" s="59" t="e">
        <f t="shared" si="45"/>
        <v>#DIV/0!</v>
      </c>
      <c r="J172" s="50"/>
    </row>
    <row r="173" spans="1:10" ht="17.25" hidden="1" customHeight="1">
      <c r="A173" s="41" t="s">
        <v>201</v>
      </c>
      <c r="B173" s="13" t="s">
        <v>227</v>
      </c>
      <c r="C173" s="60">
        <f>10000-10000</f>
        <v>0</v>
      </c>
      <c r="D173" s="61"/>
      <c r="E173" s="62"/>
      <c r="F173" s="59" t="e">
        <f t="shared" si="44"/>
        <v>#DIV/0!</v>
      </c>
      <c r="G173" s="59"/>
      <c r="H173" s="59"/>
      <c r="I173" s="59" t="e">
        <f t="shared" si="45"/>
        <v>#DIV/0!</v>
      </c>
      <c r="J173" s="50"/>
    </row>
    <row r="174" spans="1:10" ht="15.75" hidden="1" customHeight="1">
      <c r="A174" s="41" t="s">
        <v>202</v>
      </c>
      <c r="B174" s="49" t="s">
        <v>227</v>
      </c>
      <c r="C174" s="60">
        <f>65000-65000</f>
        <v>0</v>
      </c>
      <c r="D174" s="61"/>
      <c r="E174" s="62"/>
      <c r="F174" s="59" t="e">
        <f t="shared" si="44"/>
        <v>#DIV/0!</v>
      </c>
      <c r="G174" s="59"/>
      <c r="H174" s="59"/>
      <c r="I174" s="59" t="e">
        <f t="shared" si="45"/>
        <v>#DIV/0!</v>
      </c>
      <c r="J174" s="50"/>
    </row>
    <row r="175" spans="1:10" ht="19.5" customHeight="1">
      <c r="A175" s="51" t="s">
        <v>224</v>
      </c>
      <c r="B175" s="50"/>
      <c r="C175" s="68">
        <f>C5+C27+C56+C68+C83+C90+C96+C106+C111+C126+C144+C161</f>
        <v>60382338.049999997</v>
      </c>
      <c r="D175" s="68">
        <f t="shared" ref="D175:E175" si="58">D5+D27+D56+D68+D83+D90+D96+D106+D111+D126+D144+D161</f>
        <v>0</v>
      </c>
      <c r="E175" s="68">
        <f t="shared" si="58"/>
        <v>21700280.219999999</v>
      </c>
      <c r="F175" s="69">
        <f t="shared" si="44"/>
        <v>35.938125155125554</v>
      </c>
      <c r="G175" s="59"/>
      <c r="H175" s="59"/>
      <c r="I175" s="59"/>
      <c r="J175" s="50"/>
    </row>
  </sheetData>
  <mergeCells count="7">
    <mergeCell ref="G3:I3"/>
    <mergeCell ref="J3:J4"/>
    <mergeCell ref="A2:J2"/>
    <mergeCell ref="B1:D1"/>
    <mergeCell ref="B3:B4"/>
    <mergeCell ref="A3:A4"/>
    <mergeCell ref="C3:F3"/>
  </mergeCells>
  <pageMargins left="0.7" right="0.7" top="0.75" bottom="0.75" header="0.3" footer="0.3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2016-10-31T12:08:05Z</dcterms:modified>
</cp:coreProperties>
</file>