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2120" windowHeight="9120"/>
  </bookViews>
  <sheets>
    <sheet name="Лист1" sheetId="1" r:id="rId1"/>
  </sheets>
  <definedNames>
    <definedName name="Z_20460AB4_8E0B_40D1_A319_FD3702E3AC02_.wvu.Cols" localSheetId="0" hidden="1">Лист1!#REF!</definedName>
    <definedName name="Z_20460AB4_8E0B_40D1_A319_FD3702E3AC02_.wvu.PrintTitles" localSheetId="0" hidden="1">Лист1!$A:$B,Лист1!$2:$5</definedName>
    <definedName name="Z_87A2A1A1_1B79_4AA1_8013_3BCBF2137265_.wvu.PrintArea" localSheetId="0" hidden="1">Лист1!$A$1:$AB$116</definedName>
    <definedName name="Z_941924F9_8673_4A55_BBCE_976EF7A93DA8_.wvu.PrintArea" localSheetId="0" hidden="1">Лист1!$A$1:$AB$112</definedName>
    <definedName name="Z_941924F9_8673_4A55_BBCE_976EF7A93DA8_.wvu.Rows" localSheetId="0" hidden="1">Лист1!#REF!,Лист1!#REF!</definedName>
    <definedName name="Z_C52D3B37_585D_4459_9702_B79BE1189020_.wvu.Cols" localSheetId="0" hidden="1">Лист1!#REF!</definedName>
    <definedName name="Z_C52D3B37_585D_4459_9702_B79BE1189020_.wvu.PrintTitles" localSheetId="0" hidden="1">Лист1!$A:$B,Лист1!$2:$5</definedName>
    <definedName name="Z_C558F06B_AC1E_4BE8_8730_89303E50FE26_.wvu.PrintArea" localSheetId="0" hidden="1">Лист1!$A$2:$U$112</definedName>
    <definedName name="_xlnm.Print_Titles" localSheetId="0">Лист1!$A:$B,Лист1!$2:$5</definedName>
  </definedNames>
  <calcPr calcId="125725"/>
  <customWorkbookViews>
    <customWorkbookView name="Nikifor - Личное представление" guid="{44A41302-4BCE-444D-822F-E6BDCBFDAE43}" mergeInterval="0" personalView="1" maximized="1" windowWidth="1259" windowHeight="843" activeSheetId="1"/>
    <customWorkbookView name="  - Личное представление" guid="{941924F9-8673-4A55-BBCE-976EF7A93DA8}" mergeInterval="0" personalView="1" maximized="1" xWindow="1" yWindow="1" windowWidth="1280" windowHeight="799" activeSheetId="1"/>
    <customWorkbookView name="Гончарова - Личное представление" guid="{C94A9A88-F91C-43B6-817C-24753BA1208E}" mergeInterval="0" personalView="1" maximized="1" windowWidth="1276" windowHeight="828" activeSheetId="1"/>
    <customWorkbookView name="Меримерина Нина Ивановна - Личное представление" guid="{87A2A1A1-1B79-4AA1-8013-3BCBF2137265}" mergeInterval="0" personalView="1" maximized="1" windowWidth="1276" windowHeight="825" activeSheetId="1"/>
    <customWorkbookView name="Шкунтик Людмила Брониславовна - Личное представление" guid="{61C9A6A7-FD88-4945-8AD4-7E7C6E740E15}" mergeInterval="0" personalView="1" maximized="1" windowWidth="1276" windowHeight="851" activeSheetId="1"/>
    <customWorkbookView name="Дягилева Елева Васильевна - Личное представление" guid="{BFAFFA1A-9B08-49E5-B2E2-4AAA94750E79}" mergeInterval="0" personalView="1" maximized="1" windowWidth="1020" windowHeight="548" activeSheetId="1"/>
    <customWorkbookView name="Геращенко Юлия Александровна - Личное представление" guid="{782D408A-4EE0-4780-9524-491AB6C1E385}" mergeInterval="0" personalView="1" maximized="1" windowWidth="1276" windowHeight="847" activeSheetId="1"/>
    <customWorkbookView name="Овчинникова - Личное представление" guid="{F10BEFA0-402A-48EA-8366-D6BBAAE20803}" mergeInterval="0" personalView="1" maximized="1" windowWidth="1276" windowHeight="878" activeSheetId="1"/>
    <customWorkbookView name="Чернецова - Личное представление" guid="{C558F06B-AC1E-4BE8-8730-89303E50FE26}" mergeInterval="0" personalView="1" xWindow="6" yWindow="36" windowWidth="1235" windowHeight="790" tabRatio="601" activeSheetId="1"/>
    <customWorkbookView name="Шестакова Светлана Валерьевна - Личное представление" guid="{EFE1840C-D268-4DEA-A573-B4575717D84C}" mergeInterval="0" personalView="1" maximized="1" windowWidth="1276" windowHeight="847" activeSheetId="1"/>
    <customWorkbookView name="Умушкина Ольга Викторовна - Личное представление" guid="{20460AB4-8E0B-40D1-A319-FD3702E3AC02}" mergeInterval="0" personalView="1" maximized="1" windowWidth="1020" windowHeight="592" activeSheetId="1"/>
    <customWorkbookView name="Кантемирова Екатерина Сергеевна - Личное представление" guid="{C52D3B37-585D-4459-9702-B79BE1189020}" mergeInterval="0" personalView="1" maximized="1" windowWidth="1276" windowHeight="825" activeSheetId="1"/>
  </customWorkbookViews>
</workbook>
</file>

<file path=xl/calcChain.xml><?xml version="1.0" encoding="utf-8"?>
<calcChain xmlns="http://schemas.openxmlformats.org/spreadsheetml/2006/main">
  <c r="AC43" i="1"/>
  <c r="Y26" l="1"/>
  <c r="Y27"/>
  <c r="Y122"/>
  <c r="V115"/>
  <c r="V87"/>
  <c r="V88"/>
  <c r="V89"/>
  <c r="V90"/>
  <c r="V59"/>
  <c r="V60"/>
  <c r="V51"/>
  <c r="V52"/>
  <c r="V53"/>
  <c r="V54"/>
  <c r="V55"/>
  <c r="V42"/>
  <c r="V43"/>
  <c r="V44"/>
  <c r="V45"/>
  <c r="V46"/>
  <c r="V47"/>
  <c r="W87"/>
  <c r="W88"/>
  <c r="W89"/>
  <c r="W90"/>
  <c r="W59"/>
  <c r="W60"/>
  <c r="W51"/>
  <c r="W52"/>
  <c r="W53"/>
  <c r="W54"/>
  <c r="W55"/>
  <c r="W42"/>
  <c r="W43"/>
  <c r="W44"/>
  <c r="W45"/>
  <c r="W46"/>
  <c r="W47"/>
  <c r="W116"/>
  <c r="W117"/>
  <c r="W118"/>
  <c r="W119"/>
  <c r="W120"/>
  <c r="W121"/>
  <c r="W122"/>
  <c r="W123"/>
  <c r="W124"/>
  <c r="W125"/>
  <c r="W126"/>
  <c r="W127"/>
  <c r="W128"/>
  <c r="W115"/>
  <c r="V116"/>
  <c r="X116" s="1"/>
  <c r="V117"/>
  <c r="X117" s="1"/>
  <c r="V118"/>
  <c r="X118" s="1"/>
  <c r="V119"/>
  <c r="X119" s="1"/>
  <c r="V120"/>
  <c r="X120" s="1"/>
  <c r="V121"/>
  <c r="X121" s="1"/>
  <c r="V122"/>
  <c r="X122" s="1"/>
  <c r="V123"/>
  <c r="X123" s="1"/>
  <c r="V124"/>
  <c r="X124" s="1"/>
  <c r="V125"/>
  <c r="X125" s="1"/>
  <c r="V126"/>
  <c r="X126" s="1"/>
  <c r="V127"/>
  <c r="X127" s="1"/>
  <c r="V128"/>
  <c r="X128" s="1"/>
  <c r="V107"/>
  <c r="V106"/>
  <c r="W86"/>
  <c r="V86"/>
  <c r="W84"/>
  <c r="V84"/>
  <c r="W58"/>
  <c r="V58"/>
  <c r="W50"/>
  <c r="V50"/>
  <c r="W41"/>
  <c r="V41"/>
  <c r="W30"/>
  <c r="W29"/>
  <c r="V27"/>
  <c r="V29"/>
  <c r="V30"/>
  <c r="V33"/>
  <c r="V26"/>
  <c r="V20"/>
  <c r="V22"/>
  <c r="V23"/>
  <c r="V19"/>
  <c r="V11"/>
  <c r="V12"/>
  <c r="V13"/>
  <c r="V14"/>
  <c r="V15"/>
  <c r="V16"/>
  <c r="V10"/>
  <c r="J116"/>
  <c r="J117"/>
  <c r="J118"/>
  <c r="J119"/>
  <c r="J120"/>
  <c r="J121"/>
  <c r="J122"/>
  <c r="J123"/>
  <c r="J124"/>
  <c r="J125"/>
  <c r="J126"/>
  <c r="J127"/>
  <c r="J128"/>
  <c r="I116"/>
  <c r="I117"/>
  <c r="I118"/>
  <c r="I119"/>
  <c r="I120"/>
  <c r="I121"/>
  <c r="I122"/>
  <c r="I123"/>
  <c r="I124"/>
  <c r="I125"/>
  <c r="I126"/>
  <c r="I127"/>
  <c r="I128"/>
  <c r="J115"/>
  <c r="I115"/>
  <c r="I107"/>
  <c r="I106"/>
  <c r="J87"/>
  <c r="J88"/>
  <c r="J89"/>
  <c r="J90"/>
  <c r="I87"/>
  <c r="I88"/>
  <c r="I89"/>
  <c r="I90"/>
  <c r="J86"/>
  <c r="I86"/>
  <c r="J84"/>
  <c r="I84"/>
  <c r="J83"/>
  <c r="I83"/>
  <c r="J59"/>
  <c r="J60"/>
  <c r="J58"/>
  <c r="I59"/>
  <c r="I60"/>
  <c r="I58"/>
  <c r="J51"/>
  <c r="J52"/>
  <c r="J53"/>
  <c r="J54"/>
  <c r="J55"/>
  <c r="J50"/>
  <c r="I51"/>
  <c r="I52"/>
  <c r="I53"/>
  <c r="I54"/>
  <c r="I55"/>
  <c r="I50"/>
  <c r="J42"/>
  <c r="J43"/>
  <c r="J45"/>
  <c r="I42"/>
  <c r="I43"/>
  <c r="I45"/>
  <c r="I46"/>
  <c r="I47"/>
  <c r="D41"/>
  <c r="I41"/>
  <c r="J30"/>
  <c r="J31"/>
  <c r="J29"/>
  <c r="I27"/>
  <c r="I28"/>
  <c r="I29"/>
  <c r="I30"/>
  <c r="I31"/>
  <c r="I26"/>
  <c r="I20"/>
  <c r="I22"/>
  <c r="I23"/>
  <c r="I19"/>
  <c r="I14"/>
  <c r="I15"/>
  <c r="I16"/>
  <c r="I10"/>
  <c r="G41"/>
  <c r="J41" s="1"/>
  <c r="AC140" l="1"/>
  <c r="AD129"/>
  <c r="AC129"/>
  <c r="AE128"/>
  <c r="AE127"/>
  <c r="AE126"/>
  <c r="AE125"/>
  <c r="AE124"/>
  <c r="AE123"/>
  <c r="AE122"/>
  <c r="AE121"/>
  <c r="AE120"/>
  <c r="AE119"/>
  <c r="AE118"/>
  <c r="AE117"/>
  <c r="AE116"/>
  <c r="AE115"/>
  <c r="AD114"/>
  <c r="AC114"/>
  <c r="AC105"/>
  <c r="AC99"/>
  <c r="AC96"/>
  <c r="AE90"/>
  <c r="AE89"/>
  <c r="AE88"/>
  <c r="AE87"/>
  <c r="AE86"/>
  <c r="AD85"/>
  <c r="AC85"/>
  <c r="AE85" s="1"/>
  <c r="AE84"/>
  <c r="AE83"/>
  <c r="AE82"/>
  <c r="AE81"/>
  <c r="AE80"/>
  <c r="AD79"/>
  <c r="AC79"/>
  <c r="AE79" s="1"/>
  <c r="AE78"/>
  <c r="AE77"/>
  <c r="AE76"/>
  <c r="AE75"/>
  <c r="AE74"/>
  <c r="AD73"/>
  <c r="AC73"/>
  <c r="AE73" s="1"/>
  <c r="AE72"/>
  <c r="AE71"/>
  <c r="AE70"/>
  <c r="AE69"/>
  <c r="AE68"/>
  <c r="AD67"/>
  <c r="AC67"/>
  <c r="AE67" s="1"/>
  <c r="AE66"/>
  <c r="AE65"/>
  <c r="AE64"/>
  <c r="AD63"/>
  <c r="AC63"/>
  <c r="AC61" s="1"/>
  <c r="AD61"/>
  <c r="AE60"/>
  <c r="AE59"/>
  <c r="AE58"/>
  <c r="AD56"/>
  <c r="AC56"/>
  <c r="AE55"/>
  <c r="AE54"/>
  <c r="AE53"/>
  <c r="AE52"/>
  <c r="AE51"/>
  <c r="AE50"/>
  <c r="AD48"/>
  <c r="AC48"/>
  <c r="AE47"/>
  <c r="AE46"/>
  <c r="AE45"/>
  <c r="AE44"/>
  <c r="AE43"/>
  <c r="AE42"/>
  <c r="AE41"/>
  <c r="AD40"/>
  <c r="AC40"/>
  <c r="AC38" s="1"/>
  <c r="AD38"/>
  <c r="AE35"/>
  <c r="AE34"/>
  <c r="AE33"/>
  <c r="AE32"/>
  <c r="AE31"/>
  <c r="AE30"/>
  <c r="AE29"/>
  <c r="AE28"/>
  <c r="AE27"/>
  <c r="AD25"/>
  <c r="AC25"/>
  <c r="AC24" s="1"/>
  <c r="AE23"/>
  <c r="AE22"/>
  <c r="AE21"/>
  <c r="AE20"/>
  <c r="AE19"/>
  <c r="AC17"/>
  <c r="AE17" s="1"/>
  <c r="AE16"/>
  <c r="AE15"/>
  <c r="AE14"/>
  <c r="AE11"/>
  <c r="AE10"/>
  <c r="AC8"/>
  <c r="AE8" s="1"/>
  <c r="AE61" l="1"/>
  <c r="AD37"/>
  <c r="AD91" s="1"/>
  <c r="AD130" s="1"/>
  <c r="AE48"/>
  <c r="AE114"/>
  <c r="AE129"/>
  <c r="AE25"/>
  <c r="AC7"/>
  <c r="AE7" s="1"/>
  <c r="AE56"/>
  <c r="AE38"/>
  <c r="AC37"/>
  <c r="AE40"/>
  <c r="AE63"/>
  <c r="AD24"/>
  <c r="AD6" s="1"/>
  <c r="Y8"/>
  <c r="V8"/>
  <c r="S8"/>
  <c r="O8"/>
  <c r="L8"/>
  <c r="I8"/>
  <c r="F8"/>
  <c r="C8"/>
  <c r="R137"/>
  <c r="R138"/>
  <c r="R139"/>
  <c r="R141"/>
  <c r="R142"/>
  <c r="R143"/>
  <c r="R144"/>
  <c r="R136"/>
  <c r="AB133"/>
  <c r="AB134"/>
  <c r="AB135"/>
  <c r="AB136"/>
  <c r="AB137"/>
  <c r="AB138"/>
  <c r="AB139"/>
  <c r="AB141"/>
  <c r="AB142"/>
  <c r="AB143"/>
  <c r="AB144"/>
  <c r="AB132"/>
  <c r="AE24" l="1"/>
  <c r="AC6"/>
  <c r="AC36" s="1"/>
  <c r="AC92" s="1"/>
  <c r="AD36"/>
  <c r="AD92" s="1"/>
  <c r="AC91"/>
  <c r="AE37"/>
  <c r="AA128"/>
  <c r="AA127"/>
  <c r="AA126"/>
  <c r="AA125"/>
  <c r="AA124"/>
  <c r="AA123"/>
  <c r="AA122"/>
  <c r="AA121"/>
  <c r="AA120"/>
  <c r="AA119"/>
  <c r="AA118"/>
  <c r="AA117"/>
  <c r="AA116"/>
  <c r="AA115"/>
  <c r="X115"/>
  <c r="U128"/>
  <c r="U127"/>
  <c r="U126"/>
  <c r="U125"/>
  <c r="U124"/>
  <c r="U123"/>
  <c r="U122"/>
  <c r="U121"/>
  <c r="U120"/>
  <c r="U119"/>
  <c r="U118"/>
  <c r="U117"/>
  <c r="U116"/>
  <c r="U115"/>
  <c r="Q128"/>
  <c r="Q127"/>
  <c r="Q126"/>
  <c r="Q125"/>
  <c r="Q124"/>
  <c r="Q123"/>
  <c r="Q122"/>
  <c r="Q121"/>
  <c r="Q120"/>
  <c r="Q119"/>
  <c r="Q118"/>
  <c r="Q117"/>
  <c r="Q116"/>
  <c r="Q115"/>
  <c r="N128"/>
  <c r="N127"/>
  <c r="N126"/>
  <c r="N125"/>
  <c r="N124"/>
  <c r="N123"/>
  <c r="N122"/>
  <c r="N121"/>
  <c r="N120"/>
  <c r="N119"/>
  <c r="N118"/>
  <c r="N117"/>
  <c r="N116"/>
  <c r="N115"/>
  <c r="K128"/>
  <c r="K127"/>
  <c r="K126"/>
  <c r="K125"/>
  <c r="K124"/>
  <c r="K123"/>
  <c r="K122"/>
  <c r="K121"/>
  <c r="K120"/>
  <c r="K119"/>
  <c r="K118"/>
  <c r="K117"/>
  <c r="K116"/>
  <c r="K115"/>
  <c r="H128"/>
  <c r="H127"/>
  <c r="H126"/>
  <c r="H125"/>
  <c r="H124"/>
  <c r="H123"/>
  <c r="H122"/>
  <c r="H121"/>
  <c r="H120"/>
  <c r="H119"/>
  <c r="H118"/>
  <c r="H117"/>
  <c r="H116"/>
  <c r="H115"/>
  <c r="E116"/>
  <c r="AB116" s="1"/>
  <c r="E117"/>
  <c r="E118"/>
  <c r="E119"/>
  <c r="E120"/>
  <c r="AB120" s="1"/>
  <c r="E121"/>
  <c r="E122"/>
  <c r="R122" s="1"/>
  <c r="E123"/>
  <c r="E124"/>
  <c r="AB124" s="1"/>
  <c r="E125"/>
  <c r="E126"/>
  <c r="R126" s="1"/>
  <c r="E127"/>
  <c r="E128"/>
  <c r="AB128" s="1"/>
  <c r="E115"/>
  <c r="R118"/>
  <c r="AB39"/>
  <c r="AB49"/>
  <c r="AB57"/>
  <c r="AB62"/>
  <c r="AB109"/>
  <c r="AB110"/>
  <c r="AB111"/>
  <c r="AB112"/>
  <c r="Y140"/>
  <c r="S140"/>
  <c r="O140"/>
  <c r="L140"/>
  <c r="C140"/>
  <c r="D114"/>
  <c r="F114"/>
  <c r="G114"/>
  <c r="I114"/>
  <c r="J114"/>
  <c r="L114"/>
  <c r="M114"/>
  <c r="O114"/>
  <c r="P114"/>
  <c r="S114"/>
  <c r="T114"/>
  <c r="V114"/>
  <c r="W114"/>
  <c r="Y114"/>
  <c r="Z114"/>
  <c r="C114"/>
  <c r="Y105"/>
  <c r="V105"/>
  <c r="S105"/>
  <c r="Z56"/>
  <c r="Y56"/>
  <c r="W56"/>
  <c r="V56"/>
  <c r="T56"/>
  <c r="S56"/>
  <c r="P56"/>
  <c r="O56"/>
  <c r="M56"/>
  <c r="L56"/>
  <c r="J56"/>
  <c r="I56"/>
  <c r="G56"/>
  <c r="F56"/>
  <c r="D56"/>
  <c r="C56"/>
  <c r="AA58"/>
  <c r="X58"/>
  <c r="U58"/>
  <c r="N58"/>
  <c r="K58"/>
  <c r="H58"/>
  <c r="E58"/>
  <c r="R58" s="1"/>
  <c r="R128" l="1"/>
  <c r="AE6"/>
  <c r="AE36" s="1"/>
  <c r="AE92" s="1"/>
  <c r="X114"/>
  <c r="AA114"/>
  <c r="U114"/>
  <c r="Q114"/>
  <c r="AB122"/>
  <c r="R120"/>
  <c r="AB126"/>
  <c r="R124"/>
  <c r="AB118"/>
  <c r="R116"/>
  <c r="E114"/>
  <c r="AC95"/>
  <c r="AC93" s="1"/>
  <c r="AC108" s="1"/>
  <c r="AC130"/>
  <c r="AE91"/>
  <c r="AE130" s="1"/>
  <c r="N114"/>
  <c r="K114"/>
  <c r="H114"/>
  <c r="R140"/>
  <c r="AB140"/>
  <c r="AB58"/>
  <c r="R115"/>
  <c r="R117"/>
  <c r="R119"/>
  <c r="R121"/>
  <c r="R123"/>
  <c r="R125"/>
  <c r="R127"/>
  <c r="AB115"/>
  <c r="AB117"/>
  <c r="AB119"/>
  <c r="AB121"/>
  <c r="AB123"/>
  <c r="AB125"/>
  <c r="AB127"/>
  <c r="V99"/>
  <c r="V96"/>
  <c r="I99"/>
  <c r="I96"/>
  <c r="I105"/>
  <c r="AA90"/>
  <c r="AA89"/>
  <c r="AA88"/>
  <c r="AA87"/>
  <c r="AA86"/>
  <c r="Z85"/>
  <c r="Y85"/>
  <c r="AA84"/>
  <c r="AA83"/>
  <c r="AA82"/>
  <c r="AA81"/>
  <c r="AA80"/>
  <c r="Z79"/>
  <c r="Y79"/>
  <c r="AA78"/>
  <c r="AA77"/>
  <c r="AA76"/>
  <c r="AA75"/>
  <c r="AA74"/>
  <c r="Z73"/>
  <c r="Y73"/>
  <c r="AA72"/>
  <c r="AA71"/>
  <c r="AA70"/>
  <c r="AA69"/>
  <c r="AA68"/>
  <c r="Z67"/>
  <c r="Y67"/>
  <c r="AA66"/>
  <c r="AA65"/>
  <c r="AA64"/>
  <c r="Z63"/>
  <c r="Y63"/>
  <c r="AA60"/>
  <c r="AA59"/>
  <c r="AA56"/>
  <c r="AA55"/>
  <c r="AA54"/>
  <c r="AA53"/>
  <c r="AA52"/>
  <c r="AA51"/>
  <c r="AA50"/>
  <c r="Z48"/>
  <c r="Y48"/>
  <c r="AA47"/>
  <c r="AA46"/>
  <c r="AA45"/>
  <c r="AA44"/>
  <c r="AA43"/>
  <c r="AA42"/>
  <c r="AA41"/>
  <c r="Z40"/>
  <c r="Z38" s="1"/>
  <c r="Y40"/>
  <c r="Y38" s="1"/>
  <c r="X90"/>
  <c r="X89"/>
  <c r="X88"/>
  <c r="X87"/>
  <c r="X86"/>
  <c r="W85"/>
  <c r="V85"/>
  <c r="X84"/>
  <c r="X83"/>
  <c r="X82"/>
  <c r="X81"/>
  <c r="X80"/>
  <c r="W79"/>
  <c r="V79"/>
  <c r="X78"/>
  <c r="X77"/>
  <c r="X76"/>
  <c r="X75"/>
  <c r="X74"/>
  <c r="W73"/>
  <c r="V73"/>
  <c r="X72"/>
  <c r="X71"/>
  <c r="X70"/>
  <c r="X69"/>
  <c r="X68"/>
  <c r="W67"/>
  <c r="V67"/>
  <c r="X66"/>
  <c r="X65"/>
  <c r="X64"/>
  <c r="W63"/>
  <c r="V63"/>
  <c r="X60"/>
  <c r="X59"/>
  <c r="X56"/>
  <c r="X55"/>
  <c r="X54"/>
  <c r="X53"/>
  <c r="X52"/>
  <c r="X51"/>
  <c r="X50"/>
  <c r="W48"/>
  <c r="V48"/>
  <c r="X47"/>
  <c r="X46"/>
  <c r="X45"/>
  <c r="X44"/>
  <c r="X43"/>
  <c r="X42"/>
  <c r="X41"/>
  <c r="W40"/>
  <c r="W38" s="1"/>
  <c r="V40"/>
  <c r="V38" s="1"/>
  <c r="U90"/>
  <c r="U89"/>
  <c r="U88"/>
  <c r="U87"/>
  <c r="U86"/>
  <c r="T85"/>
  <c r="S85"/>
  <c r="U84"/>
  <c r="U83"/>
  <c r="U82"/>
  <c r="U81"/>
  <c r="U80"/>
  <c r="T79"/>
  <c r="S79"/>
  <c r="U78"/>
  <c r="U77"/>
  <c r="U76"/>
  <c r="U75"/>
  <c r="U74"/>
  <c r="T73"/>
  <c r="S73"/>
  <c r="U72"/>
  <c r="U71"/>
  <c r="U70"/>
  <c r="U69"/>
  <c r="U68"/>
  <c r="T67"/>
  <c r="S67"/>
  <c r="U66"/>
  <c r="U65"/>
  <c r="U64"/>
  <c r="T63"/>
  <c r="S63"/>
  <c r="U60"/>
  <c r="U59"/>
  <c r="U56"/>
  <c r="U55"/>
  <c r="U54"/>
  <c r="U53"/>
  <c r="U52"/>
  <c r="U51"/>
  <c r="U50"/>
  <c r="T48"/>
  <c r="S48"/>
  <c r="U47"/>
  <c r="U46"/>
  <c r="U45"/>
  <c r="U44"/>
  <c r="U43"/>
  <c r="U42"/>
  <c r="U41"/>
  <c r="T40"/>
  <c r="T38" s="1"/>
  <c r="S40"/>
  <c r="S38" s="1"/>
  <c r="Q90"/>
  <c r="Q89"/>
  <c r="Q88"/>
  <c r="Q87"/>
  <c r="Q86"/>
  <c r="P85"/>
  <c r="O85"/>
  <c r="Q84"/>
  <c r="Q83"/>
  <c r="Q82"/>
  <c r="Q81"/>
  <c r="Q80"/>
  <c r="P79"/>
  <c r="O79"/>
  <c r="Q78"/>
  <c r="Q77"/>
  <c r="Q76"/>
  <c r="Q75"/>
  <c r="Q74"/>
  <c r="P73"/>
  <c r="O73"/>
  <c r="Q72"/>
  <c r="Q71"/>
  <c r="Q70"/>
  <c r="Q69"/>
  <c r="Q68"/>
  <c r="P67"/>
  <c r="O67"/>
  <c r="Q66"/>
  <c r="Q65"/>
  <c r="Q64"/>
  <c r="P63"/>
  <c r="P61" s="1"/>
  <c r="O63"/>
  <c r="Q60"/>
  <c r="Q59"/>
  <c r="Q56"/>
  <c r="Q55"/>
  <c r="Q54"/>
  <c r="Q53"/>
  <c r="Q52"/>
  <c r="Q51"/>
  <c r="Q50"/>
  <c r="P48"/>
  <c r="O48"/>
  <c r="Q47"/>
  <c r="Q46"/>
  <c r="Q45"/>
  <c r="Q44"/>
  <c r="Q43"/>
  <c r="Q42"/>
  <c r="Q41"/>
  <c r="P40"/>
  <c r="P38" s="1"/>
  <c r="O40"/>
  <c r="O38" s="1"/>
  <c r="N90"/>
  <c r="N89"/>
  <c r="N88"/>
  <c r="N87"/>
  <c r="N86"/>
  <c r="M85"/>
  <c r="L85"/>
  <c r="N84"/>
  <c r="N83"/>
  <c r="N82"/>
  <c r="N81"/>
  <c r="N80"/>
  <c r="M79"/>
  <c r="L79"/>
  <c r="N78"/>
  <c r="N77"/>
  <c r="N76"/>
  <c r="N75"/>
  <c r="N74"/>
  <c r="M73"/>
  <c r="L73"/>
  <c r="N72"/>
  <c r="N71"/>
  <c r="N70"/>
  <c r="N69"/>
  <c r="N68"/>
  <c r="M67"/>
  <c r="L67"/>
  <c r="N66"/>
  <c r="N65"/>
  <c r="N64"/>
  <c r="M63"/>
  <c r="L63"/>
  <c r="N60"/>
  <c r="N59"/>
  <c r="N56"/>
  <c r="N55"/>
  <c r="N54"/>
  <c r="N53"/>
  <c r="N52"/>
  <c r="N51"/>
  <c r="N50"/>
  <c r="M48"/>
  <c r="L48"/>
  <c r="N47"/>
  <c r="N46"/>
  <c r="N45"/>
  <c r="N44"/>
  <c r="N43"/>
  <c r="N42"/>
  <c r="N41"/>
  <c r="M40"/>
  <c r="M38" s="1"/>
  <c r="L40"/>
  <c r="L38" s="1"/>
  <c r="K90"/>
  <c r="K89"/>
  <c r="K88"/>
  <c r="K87"/>
  <c r="K86"/>
  <c r="J85"/>
  <c r="I85"/>
  <c r="K84"/>
  <c r="K83"/>
  <c r="K82"/>
  <c r="K81"/>
  <c r="K80"/>
  <c r="J79"/>
  <c r="I79"/>
  <c r="K78"/>
  <c r="K77"/>
  <c r="K76"/>
  <c r="K75"/>
  <c r="K74"/>
  <c r="J73"/>
  <c r="I73"/>
  <c r="K72"/>
  <c r="K71"/>
  <c r="K70"/>
  <c r="K69"/>
  <c r="K68"/>
  <c r="J67"/>
  <c r="I67"/>
  <c r="K66"/>
  <c r="K65"/>
  <c r="K64"/>
  <c r="J63"/>
  <c r="J61" s="1"/>
  <c r="I63"/>
  <c r="K60"/>
  <c r="K59"/>
  <c r="K56"/>
  <c r="K55"/>
  <c r="K54"/>
  <c r="K53"/>
  <c r="K52"/>
  <c r="K51"/>
  <c r="K50"/>
  <c r="J48"/>
  <c r="I48"/>
  <c r="K47"/>
  <c r="K46"/>
  <c r="K45"/>
  <c r="K44"/>
  <c r="K43"/>
  <c r="K42"/>
  <c r="K41"/>
  <c r="J40"/>
  <c r="J38" s="1"/>
  <c r="I40"/>
  <c r="I38" s="1"/>
  <c r="H90"/>
  <c r="H89"/>
  <c r="H88"/>
  <c r="H87"/>
  <c r="H86"/>
  <c r="G85"/>
  <c r="F85"/>
  <c r="H84"/>
  <c r="H83"/>
  <c r="H82"/>
  <c r="H81"/>
  <c r="H80"/>
  <c r="G79"/>
  <c r="F79"/>
  <c r="H78"/>
  <c r="H77"/>
  <c r="H76"/>
  <c r="H75"/>
  <c r="H74"/>
  <c r="G73"/>
  <c r="F73"/>
  <c r="H72"/>
  <c r="H71"/>
  <c r="H70"/>
  <c r="H69"/>
  <c r="H68"/>
  <c r="G67"/>
  <c r="F67"/>
  <c r="H66"/>
  <c r="H65"/>
  <c r="H64"/>
  <c r="G63"/>
  <c r="F63"/>
  <c r="H60"/>
  <c r="H59"/>
  <c r="H56"/>
  <c r="H55"/>
  <c r="H54"/>
  <c r="H53"/>
  <c r="H52"/>
  <c r="H51"/>
  <c r="H50"/>
  <c r="G48"/>
  <c r="F48"/>
  <c r="H47"/>
  <c r="H46"/>
  <c r="H45"/>
  <c r="H44"/>
  <c r="H43"/>
  <c r="H42"/>
  <c r="H41"/>
  <c r="G40"/>
  <c r="G38" s="1"/>
  <c r="F40"/>
  <c r="F38" s="1"/>
  <c r="AA35"/>
  <c r="AA34"/>
  <c r="AA33"/>
  <c r="AA32"/>
  <c r="AA31"/>
  <c r="AA30"/>
  <c r="AA29"/>
  <c r="AA28"/>
  <c r="AA27"/>
  <c r="Z25"/>
  <c r="Z24" s="1"/>
  <c r="Z6" s="1"/>
  <c r="Z36" s="1"/>
  <c r="Y25"/>
  <c r="Y24" s="1"/>
  <c r="AA23"/>
  <c r="AA22"/>
  <c r="AA21"/>
  <c r="AA20"/>
  <c r="AA19"/>
  <c r="Y17"/>
  <c r="AA17" s="1"/>
  <c r="AA16"/>
  <c r="AA15"/>
  <c r="AA14"/>
  <c r="AA11"/>
  <c r="AA10"/>
  <c r="AA8"/>
  <c r="X35"/>
  <c r="X34"/>
  <c r="X33"/>
  <c r="X32"/>
  <c r="X31"/>
  <c r="X30"/>
  <c r="X29"/>
  <c r="X28"/>
  <c r="X27"/>
  <c r="W25"/>
  <c r="W24" s="1"/>
  <c r="W6" s="1"/>
  <c r="W36" s="1"/>
  <c r="V25"/>
  <c r="V24" s="1"/>
  <c r="X23"/>
  <c r="X22"/>
  <c r="X21"/>
  <c r="X20"/>
  <c r="X19"/>
  <c r="V17"/>
  <c r="X17" s="1"/>
  <c r="X16"/>
  <c r="X15"/>
  <c r="X14"/>
  <c r="X11"/>
  <c r="X10"/>
  <c r="X8"/>
  <c r="U35"/>
  <c r="U34"/>
  <c r="U33"/>
  <c r="U32"/>
  <c r="U31"/>
  <c r="U30"/>
  <c r="U29"/>
  <c r="U28"/>
  <c r="U27"/>
  <c r="T25"/>
  <c r="T24" s="1"/>
  <c r="T6" s="1"/>
  <c r="T36" s="1"/>
  <c r="S25"/>
  <c r="S24" s="1"/>
  <c r="U23"/>
  <c r="U22"/>
  <c r="U21"/>
  <c r="U20"/>
  <c r="U19"/>
  <c r="S17"/>
  <c r="U17" s="1"/>
  <c r="U16"/>
  <c r="U15"/>
  <c r="U14"/>
  <c r="U11"/>
  <c r="U10"/>
  <c r="U8"/>
  <c r="Q35"/>
  <c r="Q34"/>
  <c r="Q33"/>
  <c r="Q32"/>
  <c r="Q31"/>
  <c r="Q30"/>
  <c r="Q29"/>
  <c r="Q28"/>
  <c r="Q27"/>
  <c r="P25"/>
  <c r="P24" s="1"/>
  <c r="P6" s="1"/>
  <c r="P36" s="1"/>
  <c r="O25"/>
  <c r="O24" s="1"/>
  <c r="Q23"/>
  <c r="Q22"/>
  <c r="Q21"/>
  <c r="Q20"/>
  <c r="Q19"/>
  <c r="O17"/>
  <c r="Q17" s="1"/>
  <c r="Q16"/>
  <c r="Q15"/>
  <c r="Q14"/>
  <c r="Q11"/>
  <c r="Q10"/>
  <c r="Q8"/>
  <c r="N35"/>
  <c r="N34"/>
  <c r="N33"/>
  <c r="N32"/>
  <c r="N31"/>
  <c r="N30"/>
  <c r="N29"/>
  <c r="N28"/>
  <c r="N27"/>
  <c r="M25"/>
  <c r="L25"/>
  <c r="L24" s="1"/>
  <c r="M24"/>
  <c r="M6" s="1"/>
  <c r="M36" s="1"/>
  <c r="N23"/>
  <c r="N22"/>
  <c r="N21"/>
  <c r="N20"/>
  <c r="N19"/>
  <c r="L17"/>
  <c r="N17" s="1"/>
  <c r="N16"/>
  <c r="N15"/>
  <c r="N14"/>
  <c r="N11"/>
  <c r="N10"/>
  <c r="N8"/>
  <c r="K35"/>
  <c r="K34"/>
  <c r="K33"/>
  <c r="K32"/>
  <c r="K31"/>
  <c r="K30"/>
  <c r="K29"/>
  <c r="K28"/>
  <c r="K27"/>
  <c r="J25"/>
  <c r="J24" s="1"/>
  <c r="J6" s="1"/>
  <c r="J36" s="1"/>
  <c r="I25"/>
  <c r="I24" s="1"/>
  <c r="K23"/>
  <c r="K22"/>
  <c r="K21"/>
  <c r="K20"/>
  <c r="K19"/>
  <c r="I17"/>
  <c r="K17" s="1"/>
  <c r="K16"/>
  <c r="K15"/>
  <c r="K14"/>
  <c r="K11"/>
  <c r="K10"/>
  <c r="K8"/>
  <c r="H35"/>
  <c r="H34"/>
  <c r="H33"/>
  <c r="H32"/>
  <c r="H31"/>
  <c r="H30"/>
  <c r="H29"/>
  <c r="H28"/>
  <c r="H27"/>
  <c r="G25"/>
  <c r="G24" s="1"/>
  <c r="G6" s="1"/>
  <c r="G36" s="1"/>
  <c r="F25"/>
  <c r="F24" s="1"/>
  <c r="H23"/>
  <c r="H22"/>
  <c r="H21"/>
  <c r="H20"/>
  <c r="H19"/>
  <c r="F17"/>
  <c r="H17" s="1"/>
  <c r="H16"/>
  <c r="H15"/>
  <c r="H14"/>
  <c r="H11"/>
  <c r="H10"/>
  <c r="H8"/>
  <c r="C85"/>
  <c r="D85"/>
  <c r="C79"/>
  <c r="D79"/>
  <c r="D73"/>
  <c r="D67"/>
  <c r="D63"/>
  <c r="D40"/>
  <c r="D38" s="1"/>
  <c r="D48"/>
  <c r="C48"/>
  <c r="E10"/>
  <c r="R10" s="1"/>
  <c r="E11"/>
  <c r="R11" s="1"/>
  <c r="E14"/>
  <c r="R14" s="1"/>
  <c r="E15"/>
  <c r="E16"/>
  <c r="R16" s="1"/>
  <c r="E19"/>
  <c r="R19" s="1"/>
  <c r="E20"/>
  <c r="E21"/>
  <c r="R21" s="1"/>
  <c r="E22"/>
  <c r="E23"/>
  <c r="R23" s="1"/>
  <c r="E27"/>
  <c r="E28"/>
  <c r="R28" s="1"/>
  <c r="E29"/>
  <c r="R29" s="1"/>
  <c r="E30"/>
  <c r="R30" s="1"/>
  <c r="E31"/>
  <c r="E32"/>
  <c r="R32" s="1"/>
  <c r="E33"/>
  <c r="R33" s="1"/>
  <c r="E34"/>
  <c r="R34" s="1"/>
  <c r="E35"/>
  <c r="E41"/>
  <c r="E42"/>
  <c r="E43"/>
  <c r="E44"/>
  <c r="E45"/>
  <c r="E46"/>
  <c r="E47"/>
  <c r="E50"/>
  <c r="E51"/>
  <c r="E52"/>
  <c r="E53"/>
  <c r="E54"/>
  <c r="E55"/>
  <c r="E59"/>
  <c r="E60"/>
  <c r="E64"/>
  <c r="E65"/>
  <c r="E66"/>
  <c r="E68"/>
  <c r="E69"/>
  <c r="E70"/>
  <c r="E71"/>
  <c r="E72"/>
  <c r="E74"/>
  <c r="E75"/>
  <c r="E76"/>
  <c r="E77"/>
  <c r="E78"/>
  <c r="E80"/>
  <c r="E81"/>
  <c r="E82"/>
  <c r="E83"/>
  <c r="E84"/>
  <c r="E86"/>
  <c r="E87"/>
  <c r="E88"/>
  <c r="E89"/>
  <c r="E90"/>
  <c r="D25"/>
  <c r="D24" s="1"/>
  <c r="L96"/>
  <c r="O96"/>
  <c r="S96"/>
  <c r="Y96"/>
  <c r="L99"/>
  <c r="O99"/>
  <c r="S99"/>
  <c r="Y99"/>
  <c r="F96"/>
  <c r="F99"/>
  <c r="F105"/>
  <c r="C105"/>
  <c r="C99"/>
  <c r="C96"/>
  <c r="C25"/>
  <c r="C24" s="1"/>
  <c r="C17"/>
  <c r="E17" s="1"/>
  <c r="R17" s="1"/>
  <c r="C73"/>
  <c r="E73" s="1"/>
  <c r="C67"/>
  <c r="E67" s="1"/>
  <c r="C63"/>
  <c r="E56"/>
  <c r="C40"/>
  <c r="C38" s="1"/>
  <c r="D129"/>
  <c r="E129"/>
  <c r="F129"/>
  <c r="G129"/>
  <c r="H129"/>
  <c r="I129"/>
  <c r="J129"/>
  <c r="K129"/>
  <c r="L129"/>
  <c r="M129"/>
  <c r="N129"/>
  <c r="O129"/>
  <c r="P129"/>
  <c r="Q129"/>
  <c r="S129"/>
  <c r="T129"/>
  <c r="U129"/>
  <c r="V129"/>
  <c r="W129"/>
  <c r="X129"/>
  <c r="Y129"/>
  <c r="Z129"/>
  <c r="AA129"/>
  <c r="C129"/>
  <c r="E79" l="1"/>
  <c r="Z61"/>
  <c r="W37"/>
  <c r="W91" s="1"/>
  <c r="V37"/>
  <c r="Y37"/>
  <c r="R114"/>
  <c r="F37"/>
  <c r="E85"/>
  <c r="AB114"/>
  <c r="D37"/>
  <c r="G37"/>
  <c r="G91" s="1"/>
  <c r="I37"/>
  <c r="I91" s="1"/>
  <c r="M37"/>
  <c r="M91" s="1"/>
  <c r="O37"/>
  <c r="T37"/>
  <c r="T91" s="1"/>
  <c r="Z37"/>
  <c r="Z91" s="1"/>
  <c r="Z130" s="1"/>
  <c r="AA73"/>
  <c r="R15"/>
  <c r="L37"/>
  <c r="L91" s="1"/>
  <c r="S37"/>
  <c r="S91" s="1"/>
  <c r="AA85"/>
  <c r="E63"/>
  <c r="R31"/>
  <c r="E38"/>
  <c r="D61"/>
  <c r="R27"/>
  <c r="R22"/>
  <c r="R20"/>
  <c r="Y7"/>
  <c r="AA7" s="1"/>
  <c r="AA24"/>
  <c r="AA25"/>
  <c r="H63"/>
  <c r="G61"/>
  <c r="H73"/>
  <c r="H85"/>
  <c r="N63"/>
  <c r="M61"/>
  <c r="N73"/>
  <c r="N85"/>
  <c r="U63"/>
  <c r="T61"/>
  <c r="U73"/>
  <c r="X63"/>
  <c r="X73"/>
  <c r="X24"/>
  <c r="X25"/>
  <c r="AB10"/>
  <c r="AB14"/>
  <c r="AB15"/>
  <c r="AB17"/>
  <c r="AB19"/>
  <c r="AB21"/>
  <c r="AB23"/>
  <c r="AB27"/>
  <c r="AB29"/>
  <c r="AB31"/>
  <c r="AB33"/>
  <c r="AB35"/>
  <c r="J37"/>
  <c r="J91" s="1"/>
  <c r="K63"/>
  <c r="K73"/>
  <c r="K85"/>
  <c r="P37"/>
  <c r="P91" s="1"/>
  <c r="Q63"/>
  <c r="R63" s="1"/>
  <c r="Q73"/>
  <c r="R73" s="1"/>
  <c r="R74"/>
  <c r="R76"/>
  <c r="R78"/>
  <c r="R81"/>
  <c r="R83"/>
  <c r="Q85"/>
  <c r="R85" s="1"/>
  <c r="R86"/>
  <c r="R88"/>
  <c r="R90"/>
  <c r="U79"/>
  <c r="V61"/>
  <c r="W61"/>
  <c r="AB41"/>
  <c r="AB43"/>
  <c r="AB45"/>
  <c r="AB47"/>
  <c r="AB51"/>
  <c r="AB53"/>
  <c r="AB55"/>
  <c r="AB59"/>
  <c r="AB65"/>
  <c r="AB68"/>
  <c r="AB70"/>
  <c r="AB72"/>
  <c r="AB75"/>
  <c r="AB77"/>
  <c r="AB80"/>
  <c r="AB82"/>
  <c r="AB84"/>
  <c r="AB87"/>
  <c r="AB89"/>
  <c r="AA63"/>
  <c r="AB63" s="1"/>
  <c r="Y61"/>
  <c r="AB11"/>
  <c r="AB16"/>
  <c r="AB20"/>
  <c r="AB22"/>
  <c r="AB28"/>
  <c r="AB30"/>
  <c r="AB32"/>
  <c r="AB34"/>
  <c r="R75"/>
  <c r="R77"/>
  <c r="R80"/>
  <c r="R82"/>
  <c r="R84"/>
  <c r="R87"/>
  <c r="R89"/>
  <c r="AB42"/>
  <c r="AB44"/>
  <c r="AB46"/>
  <c r="AB50"/>
  <c r="AB52"/>
  <c r="AB54"/>
  <c r="AB56"/>
  <c r="AB60"/>
  <c r="AB64"/>
  <c r="AB66"/>
  <c r="AB69"/>
  <c r="AB71"/>
  <c r="AB73"/>
  <c r="AB74"/>
  <c r="AB76"/>
  <c r="AB78"/>
  <c r="AB81"/>
  <c r="AB83"/>
  <c r="AB85"/>
  <c r="AB86"/>
  <c r="AB88"/>
  <c r="AB90"/>
  <c r="R129"/>
  <c r="AB129"/>
  <c r="R42"/>
  <c r="R44"/>
  <c r="R46"/>
  <c r="R50"/>
  <c r="R52"/>
  <c r="R54"/>
  <c r="R56"/>
  <c r="R60"/>
  <c r="R64"/>
  <c r="R66"/>
  <c r="R69"/>
  <c r="R71"/>
  <c r="R41"/>
  <c r="R43"/>
  <c r="R45"/>
  <c r="R47"/>
  <c r="R51"/>
  <c r="R53"/>
  <c r="R55"/>
  <c r="R59"/>
  <c r="R65"/>
  <c r="R68"/>
  <c r="R70"/>
  <c r="R72"/>
  <c r="R35"/>
  <c r="C7"/>
  <c r="C6" s="1"/>
  <c r="C36" s="1"/>
  <c r="E24"/>
  <c r="F7"/>
  <c r="H24"/>
  <c r="H25"/>
  <c r="K25"/>
  <c r="L7"/>
  <c r="N24"/>
  <c r="N25"/>
  <c r="O7"/>
  <c r="Q25"/>
  <c r="H48"/>
  <c r="F61"/>
  <c r="H61" s="1"/>
  <c r="H67"/>
  <c r="K48"/>
  <c r="I61"/>
  <c r="K61" s="1"/>
  <c r="K67"/>
  <c r="L61"/>
  <c r="Q48"/>
  <c r="O61"/>
  <c r="U48"/>
  <c r="S61"/>
  <c r="U61" s="1"/>
  <c r="U67"/>
  <c r="X48"/>
  <c r="AA48"/>
  <c r="AA61"/>
  <c r="AA67"/>
  <c r="AB67" s="1"/>
  <c r="U85"/>
  <c r="X85"/>
  <c r="AA38"/>
  <c r="W92"/>
  <c r="X37"/>
  <c r="X38"/>
  <c r="T92"/>
  <c r="U37"/>
  <c r="U38"/>
  <c r="N37"/>
  <c r="M92"/>
  <c r="J92"/>
  <c r="K38"/>
  <c r="Q24"/>
  <c r="AA40"/>
  <c r="X40"/>
  <c r="U40"/>
  <c r="P92"/>
  <c r="Q40"/>
  <c r="Q37"/>
  <c r="Q38"/>
  <c r="N40"/>
  <c r="K40"/>
  <c r="K24"/>
  <c r="H40"/>
  <c r="I7"/>
  <c r="K7" s="1"/>
  <c r="G130"/>
  <c r="J130"/>
  <c r="M130"/>
  <c r="P130"/>
  <c r="T130"/>
  <c r="W130"/>
  <c r="S7"/>
  <c r="U7" s="1"/>
  <c r="U24"/>
  <c r="U25"/>
  <c r="V7"/>
  <c r="H79"/>
  <c r="K79"/>
  <c r="N38"/>
  <c r="N48"/>
  <c r="N61"/>
  <c r="N67"/>
  <c r="N79"/>
  <c r="Q61"/>
  <c r="Q67"/>
  <c r="R67" s="1"/>
  <c r="Q79"/>
  <c r="R79" s="1"/>
  <c r="X67"/>
  <c r="X79"/>
  <c r="AA79"/>
  <c r="AB79" s="1"/>
  <c r="Y91"/>
  <c r="Y130" s="1"/>
  <c r="V91"/>
  <c r="O91"/>
  <c r="H37"/>
  <c r="F91"/>
  <c r="H38"/>
  <c r="G92"/>
  <c r="Y6"/>
  <c r="E40"/>
  <c r="E25"/>
  <c r="R25" s="1"/>
  <c r="E8"/>
  <c r="R8" s="1"/>
  <c r="E48"/>
  <c r="D91"/>
  <c r="D6"/>
  <c r="D36" s="1"/>
  <c r="D92" s="1"/>
  <c r="C61"/>
  <c r="E61" s="1"/>
  <c r="C37"/>
  <c r="C91" s="1"/>
  <c r="X61" l="1"/>
  <c r="I6"/>
  <c r="I36" s="1"/>
  <c r="K37"/>
  <c r="Z92"/>
  <c r="AB38"/>
  <c r="E7"/>
  <c r="AB7" s="1"/>
  <c r="R38"/>
  <c r="AA37"/>
  <c r="S6"/>
  <c r="S36" s="1"/>
  <c r="AB61"/>
  <c r="R24"/>
  <c r="AB25"/>
  <c r="AB8"/>
  <c r="AB40"/>
  <c r="AB48"/>
  <c r="AB24"/>
  <c r="R40"/>
  <c r="R61"/>
  <c r="R48"/>
  <c r="Q7"/>
  <c r="O6"/>
  <c r="N7"/>
  <c r="L6"/>
  <c r="H7"/>
  <c r="F6"/>
  <c r="F36" s="1"/>
  <c r="X7"/>
  <c r="V6"/>
  <c r="AA91"/>
  <c r="V130"/>
  <c r="X91"/>
  <c r="X130" s="1"/>
  <c r="S130"/>
  <c r="U91"/>
  <c r="U130" s="1"/>
  <c r="Q91"/>
  <c r="O130"/>
  <c r="N91"/>
  <c r="N130" s="1"/>
  <c r="L130"/>
  <c r="K91"/>
  <c r="K130" s="1"/>
  <c r="I130"/>
  <c r="F130"/>
  <c r="H91"/>
  <c r="H130" s="1"/>
  <c r="Y36"/>
  <c r="AA6"/>
  <c r="E6"/>
  <c r="E36" s="1"/>
  <c r="E37"/>
  <c r="R37" s="1"/>
  <c r="C95"/>
  <c r="C93" s="1"/>
  <c r="C130"/>
  <c r="E91"/>
  <c r="E130" s="1"/>
  <c r="D130"/>
  <c r="C92"/>
  <c r="K6" l="1"/>
  <c r="K36" s="1"/>
  <c r="K92" s="1"/>
  <c r="R7"/>
  <c r="U6"/>
  <c r="U36" s="1"/>
  <c r="U92" s="1"/>
  <c r="R91"/>
  <c r="AB37"/>
  <c r="AA36"/>
  <c r="AB6"/>
  <c r="AA130"/>
  <c r="AB91"/>
  <c r="H6"/>
  <c r="H36" s="1"/>
  <c r="H92" s="1"/>
  <c r="L36"/>
  <c r="N6"/>
  <c r="N36" s="1"/>
  <c r="N92" s="1"/>
  <c r="O36"/>
  <c r="Q6"/>
  <c r="R6" s="1"/>
  <c r="I92"/>
  <c r="I95"/>
  <c r="I93" s="1"/>
  <c r="I108" s="1"/>
  <c r="Q130"/>
  <c r="V36"/>
  <c r="X6"/>
  <c r="X36" s="1"/>
  <c r="X92" s="1"/>
  <c r="E92"/>
  <c r="Y92"/>
  <c r="Y95"/>
  <c r="Y93" s="1"/>
  <c r="Y108" s="1"/>
  <c r="S92"/>
  <c r="S95"/>
  <c r="S93" s="1"/>
  <c r="S108" s="1"/>
  <c r="AA92" l="1"/>
  <c r="AB36"/>
  <c r="O92"/>
  <c r="O95"/>
  <c r="O93" s="1"/>
  <c r="O108" s="1"/>
  <c r="L92"/>
  <c r="L95"/>
  <c r="L93" s="1"/>
  <c r="L108" s="1"/>
  <c r="F92"/>
  <c r="F95"/>
  <c r="F93" s="1"/>
  <c r="F108" s="1"/>
  <c r="Q36"/>
  <c r="R36" s="1"/>
  <c r="V92"/>
  <c r="V95"/>
  <c r="V93" s="1"/>
  <c r="V108" s="1"/>
  <c r="C108"/>
  <c r="Q92" l="1"/>
</calcChain>
</file>

<file path=xl/sharedStrings.xml><?xml version="1.0" encoding="utf-8"?>
<sst xmlns="http://schemas.openxmlformats.org/spreadsheetml/2006/main" count="821" uniqueCount="192">
  <si>
    <t>№ п/п</t>
  </si>
  <si>
    <t>ПОКАЗАТЕЛИ</t>
  </si>
  <si>
    <t>I.</t>
  </si>
  <si>
    <t>Доходы</t>
  </si>
  <si>
    <t>1.1</t>
  </si>
  <si>
    <t>Собственные доходы</t>
  </si>
  <si>
    <t>1</t>
  </si>
  <si>
    <t>Налоговые доходы</t>
  </si>
  <si>
    <t>а)</t>
  </si>
  <si>
    <t>б)</t>
  </si>
  <si>
    <t>в)</t>
  </si>
  <si>
    <t>г)</t>
  </si>
  <si>
    <t>д)</t>
  </si>
  <si>
    <t>2</t>
  </si>
  <si>
    <t>Неналоговые доходы</t>
  </si>
  <si>
    <t>1.2</t>
  </si>
  <si>
    <t>Безвозмездные перечисления всего</t>
  </si>
  <si>
    <t>Прочие безвозмездные перечисления</t>
  </si>
  <si>
    <t>1.3</t>
  </si>
  <si>
    <t>Доходы от предпринимательской деятельности и иной, приносящей доходы деятельности</t>
  </si>
  <si>
    <t>ИТОГО ДОХОДОВ</t>
  </si>
  <si>
    <t>II.</t>
  </si>
  <si>
    <t xml:space="preserve">Расходы  </t>
  </si>
  <si>
    <t>Социально-значимые расходы</t>
  </si>
  <si>
    <t>Социальное обеспечение(КОСГУ 260)</t>
  </si>
  <si>
    <t>Первоочередные расходы</t>
  </si>
  <si>
    <t>2.1</t>
  </si>
  <si>
    <t>2.2</t>
  </si>
  <si>
    <t>Увеличение стоимости мат.запасов (КОСГУ 340)</t>
  </si>
  <si>
    <t>2.3</t>
  </si>
  <si>
    <t xml:space="preserve">Расходы на прочие нужды </t>
  </si>
  <si>
    <t>Работы, услуги по содержанию имущества (КОСГУ 225)</t>
  </si>
  <si>
    <t>Прочие работы и услуги (КОСГУ 226)</t>
  </si>
  <si>
    <t>Безвозмездные перечисления государственным и муниципальным предприятиям (КОСГУ 241)</t>
  </si>
  <si>
    <t>Прочие расходы (КОСГУ 290)</t>
  </si>
  <si>
    <t>Расходы</t>
  </si>
  <si>
    <t>3.1</t>
  </si>
  <si>
    <t xml:space="preserve">Капитальные вложения в основные фонды  (КОСГУ 310)                                                                                                                                                  </t>
  </si>
  <si>
    <t>3.2</t>
  </si>
  <si>
    <t>ИТОГО РАСХОДОВ</t>
  </si>
  <si>
    <t>Профицит (+)/дефицит (-)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</si>
  <si>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</si>
  <si>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</si>
  <si>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</si>
  <si>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</si>
  <si>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</si>
  <si>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Кредиты коммерческих банков</t>
  </si>
  <si>
    <t>Остатки бюджетных средств на отчетную дату</t>
  </si>
  <si>
    <t>целевые</t>
  </si>
  <si>
    <t>нецелевые</t>
  </si>
  <si>
    <t>IV.</t>
  </si>
  <si>
    <t xml:space="preserve"> По заработной плате </t>
  </si>
  <si>
    <t xml:space="preserve"> По оплате коммунальных услуг</t>
  </si>
  <si>
    <t>х</t>
  </si>
  <si>
    <t>без  целевых средств</t>
  </si>
  <si>
    <t>без целевых средств</t>
  </si>
  <si>
    <t>Расходы на обслуживание мун. долга (КОСГУ 230)</t>
  </si>
  <si>
    <t>Кредиты из областного бюджета</t>
  </si>
  <si>
    <t>Местный бюджет (всего)</t>
  </si>
  <si>
    <t>в том числе:</t>
  </si>
  <si>
    <t>за счет целевых средств из вышестоящего бюджета</t>
  </si>
  <si>
    <r>
      <t xml:space="preserve"> за счет целевых средств</t>
    </r>
    <r>
      <rPr>
        <b/>
        <i/>
        <sz val="10"/>
        <color indexed="12"/>
        <rFont val="Times New Roman"/>
        <family val="1"/>
        <charset val="204"/>
      </rPr>
      <t xml:space="preserve"> из вышестоящего бюджета</t>
    </r>
  </si>
  <si>
    <t>Исполнение за отчетный финансовый год</t>
  </si>
  <si>
    <t>Иные источники внутреннего финансирования дефицитов бюджетов</t>
  </si>
  <si>
    <t>Исполнение муниципальных гарантий в валюте РФ</t>
  </si>
  <si>
    <t>Бюджетные кредиты, предоставленные внутри страны в валюте РФ</t>
  </si>
  <si>
    <t>в том числе</t>
  </si>
  <si>
    <t>Уточненный план по данным муниц.образования</t>
  </si>
  <si>
    <t>Безвозмездные перечисления из бюджетов других уровней</t>
  </si>
  <si>
    <t>Налоги на совокупный доход</t>
  </si>
  <si>
    <t>Прочие налоги</t>
  </si>
  <si>
    <t>Доходы получаемые в виде арендной платы за землю</t>
  </si>
  <si>
    <t>Доходы от сдачи имущества в аренду</t>
  </si>
  <si>
    <t>Доходы от оказания платных услуг</t>
  </si>
  <si>
    <t>Доходы от продажи материальных активов</t>
  </si>
  <si>
    <t>Прочие неналоговые доходы</t>
  </si>
  <si>
    <t>1.1.1.</t>
  </si>
  <si>
    <t>1.1.2.</t>
  </si>
  <si>
    <t>213.00 Начисления на выплаты по оплате труда</t>
  </si>
  <si>
    <t>2.4</t>
  </si>
  <si>
    <t>2.5</t>
  </si>
  <si>
    <t>3.</t>
  </si>
  <si>
    <t>2.6</t>
  </si>
  <si>
    <t>3.3</t>
  </si>
  <si>
    <t>3.4</t>
  </si>
  <si>
    <t>3.5</t>
  </si>
  <si>
    <t>4</t>
  </si>
  <si>
    <t>4.2</t>
  </si>
  <si>
    <t>251.00 Перечисления другим бюджетам бюджетной системы Российской Федерации</t>
  </si>
  <si>
    <t>Первоначальный план  муниц.образования</t>
  </si>
  <si>
    <t xml:space="preserve"> за счет целевых средств из вышестоящего бюджета</t>
  </si>
  <si>
    <t>211.01 Выплаты по заработной плате, оплата отпусков, другие выплаты</t>
  </si>
  <si>
    <t>Арендная плата за пользование имуществом (КОСГУ 224)</t>
  </si>
  <si>
    <t>Коммунальные услуги (КОСГУ 223)</t>
  </si>
  <si>
    <t>4.3</t>
  </si>
  <si>
    <t xml:space="preserve">Услуги связи (КОСГУ 221) </t>
  </si>
  <si>
    <t>Транспортные услуги (КОСГУ 222)</t>
  </si>
  <si>
    <t>Другие расходы (за искл. групп 1, 2, 3, 4.1, 4,2)</t>
  </si>
  <si>
    <t>Увеличение стоимости нематериальных активов (КОСГУ 320)</t>
  </si>
  <si>
    <t>Возврат остатков субвенций, субсидий и иных межбюджетных трансфертов, имеющих целевое назначение, прошлых лет</t>
  </si>
  <si>
    <t>2011год (отчетный год)</t>
  </si>
  <si>
    <t>2012 год</t>
  </si>
  <si>
    <t>Ожидаемая оценка исполнения за 2012 год по данным мун.образования</t>
  </si>
  <si>
    <t xml:space="preserve">Дотации, в т.ч. </t>
  </si>
  <si>
    <t>на выравнивание бюджетной обеспеченности</t>
  </si>
  <si>
    <t>Субсидии, в т.ч.</t>
  </si>
  <si>
    <t>капитального характера</t>
  </si>
  <si>
    <t>Субвенции</t>
  </si>
  <si>
    <t>Иные межбюджетные трансферты</t>
  </si>
  <si>
    <t xml:space="preserve">211.02 Выплаты премий муниципальным служащим </t>
  </si>
  <si>
    <t>в т.ч. органов местного самоуправления</t>
  </si>
  <si>
    <t>Заработная плата (КОСГУ 211)</t>
  </si>
  <si>
    <t xml:space="preserve">1.1 </t>
  </si>
  <si>
    <t>Заработная плата и начисления на нее (КОСГУ 211,213)- всего (1.1.1+1.1.2)</t>
  </si>
  <si>
    <t>заработная плата и начисления на нее (КОСГУ 211,213)</t>
  </si>
  <si>
    <t>коммунальные услуги (КОСГУ 223)</t>
  </si>
  <si>
    <t>социальное обеспечение(КОСГУ 260)</t>
  </si>
  <si>
    <t>Расходы на содержание учреждений, осуществляемые за счет субсидий, предоставляемых бюджетным и автономным учреждениям</t>
  </si>
  <si>
    <t xml:space="preserve">Расходы </t>
  </si>
  <si>
    <t>Функциональная структура расходов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</si>
  <si>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</si>
  <si>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</si>
  <si>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</si>
  <si>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</si>
  <si>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</si>
  <si>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</si>
  <si>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</si>
  <si>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</si>
  <si>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</si>
  <si>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</si>
  <si>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</si>
  <si>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</si>
  <si>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Справочно:</t>
  </si>
  <si>
    <t>Муниципальный долг, в том числе</t>
  </si>
  <si>
    <t>Количество муниципальных учреждений, в т.ч.</t>
  </si>
  <si>
    <t xml:space="preserve"> -бюджетных</t>
  </si>
  <si>
    <t xml:space="preserve"> -автономных</t>
  </si>
  <si>
    <t xml:space="preserve"> -казенных</t>
  </si>
  <si>
    <t xml:space="preserve"> -муниципальные гарантии</t>
  </si>
  <si>
    <t>Х</t>
  </si>
  <si>
    <t>Итого</t>
  </si>
  <si>
    <t>4.1</t>
  </si>
  <si>
    <t>III</t>
  </si>
  <si>
    <t xml:space="preserve">Прочие выплаты по заработной плате (КОСГУ 212) </t>
  </si>
  <si>
    <t>1.2.1</t>
  </si>
  <si>
    <t>1.2.2</t>
  </si>
  <si>
    <t>1.2.3</t>
  </si>
  <si>
    <t>Проверка</t>
  </si>
  <si>
    <t>V.</t>
  </si>
  <si>
    <t>VI.</t>
  </si>
  <si>
    <t>Безвозмездные перечисления организациям, за искл. гос. и мун. организаций (КОСГУ 242)</t>
  </si>
  <si>
    <t>Безвозмездные перечисления организациям, за искл. гос. и мун.организаций (КОСГУ 242)</t>
  </si>
  <si>
    <t xml:space="preserve">Прочие выплаты по зарплате (КОСГУ 212) </t>
  </si>
  <si>
    <t>Безвозмездные перечисления гос.и муниц.предприятиям (КОСГУ 241)</t>
  </si>
  <si>
    <t>3.3.1</t>
  </si>
  <si>
    <t>3.3.1.1</t>
  </si>
  <si>
    <t>3.3.1.2</t>
  </si>
  <si>
    <t>3.3.1.3</t>
  </si>
  <si>
    <t>3.3.1.4</t>
  </si>
  <si>
    <t>VII.</t>
  </si>
  <si>
    <t xml:space="preserve"> из них:</t>
  </si>
  <si>
    <t>их них:</t>
  </si>
  <si>
    <t>на сбалансированность бюджета</t>
  </si>
  <si>
    <t>Темп роста к  исполнению 2011 г. без ЦС</t>
  </si>
  <si>
    <t>Нац. безоп.и правоохр. деят-ть</t>
  </si>
  <si>
    <t>Обслуживание гос. и муниц.долга</t>
  </si>
  <si>
    <t xml:space="preserve"> По начислениям на зар.плату</t>
  </si>
  <si>
    <t>Штатные единицы в казенных учреждениях, ед. (факт за отчетный год, план на текущий год)</t>
  </si>
  <si>
    <t>в т.ч. в органах местного самоуправления, ед. (факт за отчетный год, план на текущий год)</t>
  </si>
  <si>
    <t>Штатные единицы в бюджетных учреждениях (факт за отчетный год, план на текущий год)</t>
  </si>
  <si>
    <t>Штатные единицы в автономных учреждениях (факт за отчетный год, план на текущий год)</t>
  </si>
  <si>
    <t>из них органов местного самоуправления</t>
  </si>
  <si>
    <t>Темп роста к исполнению  2011 г. без ЦС</t>
  </si>
  <si>
    <t>Превышение расходов над доходами с учетом  источников фин.дефицита бюджета</t>
  </si>
  <si>
    <t>Просроченная кредиторская задолженность - всего, из них</t>
  </si>
  <si>
    <t>Другие расходы (за искл. групп 3.3.1.1-3.3.1.4</t>
  </si>
  <si>
    <t>тыс.руб.</t>
  </si>
  <si>
    <t xml:space="preserve"> -бюджетные кредиты</t>
  </si>
  <si>
    <t xml:space="preserve"> -кредиты от кредитных организаций</t>
  </si>
  <si>
    <t>Налог на доходы физич.лиц</t>
  </si>
  <si>
    <t xml:space="preserve"> -единый налог на вмененный доход для отд.видов деят.</t>
  </si>
  <si>
    <t xml:space="preserve"> -единый сельхозналог</t>
  </si>
  <si>
    <t>Налог на имущество физических лиц</t>
  </si>
  <si>
    <t>Земельный налог</t>
  </si>
  <si>
    <t>2013 год</t>
  </si>
  <si>
    <t>Проект бюджета</t>
  </si>
  <si>
    <r>
      <t xml:space="preserve"> за счет целевых средств</t>
    </r>
    <r>
      <rPr>
        <b/>
        <i/>
        <sz val="10"/>
        <color theme="5" tint="-0.249977111117893"/>
        <rFont val="Times New Roman"/>
        <family val="1"/>
        <charset val="204"/>
      </rPr>
      <t xml:space="preserve"> из вышестоящего бюджета</t>
    </r>
  </si>
  <si>
    <t>Исполнено на отчетную дату 01.11.2011  (n)</t>
  </si>
  <si>
    <t>Исполнено за ноябрь-декабрь 2011 (месяц n+1)</t>
  </si>
  <si>
    <t>Исполнено на отчетную дату 01.11.2012 (n)</t>
  </si>
  <si>
    <t>Ожидаемое исполнение за ноябрь-декабрь 2012 г.(n+1)</t>
  </si>
  <si>
    <r>
      <t>Паспорт муниципального образования</t>
    </r>
    <r>
      <rPr>
        <b/>
        <u/>
        <sz val="14"/>
        <rFont val="Times New Roman"/>
        <family val="1"/>
        <charset val="204"/>
      </rPr>
      <t xml:space="preserve"> городское поселение Печенга </t>
    </r>
    <r>
      <rPr>
        <b/>
        <sz val="14"/>
        <rFont val="Times New Roman"/>
        <family val="1"/>
        <charset val="204"/>
      </rPr>
      <t xml:space="preserve">по исполнению бюджета на </t>
    </r>
    <r>
      <rPr>
        <b/>
        <u/>
        <sz val="14"/>
        <rFont val="Times New Roman"/>
        <family val="1"/>
        <charset val="204"/>
      </rPr>
      <t>01.11.2012</t>
    </r>
    <r>
      <rPr>
        <b/>
        <sz val="14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</si>
</sst>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1">
    <numFmt numFmtId="164" formatCode="0.0%"/>
  </numFmts>
  <fonts count="46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8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i/>
      <sz val="10"/>
      <color indexed="17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sz val="8"/>
      <color indexed="17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b/>
      <i/>
      <sz val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0"/>
      <color theme="6" tint="-0.249977111117893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indexed="12"/>
      <name val="Times New Roman"/>
      <family val="1"/>
      <charset val="204"/>
    </font>
    <font>
      <b/>
      <i/>
      <sz val="7"/>
      <color indexed="12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b/>
      <i/>
      <sz val="10"/>
      <color theme="5" tint="-0.249977111117893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NumberFormat="1" applyFont="1" applyFill="1" applyAlignment="1" applyProtection="1">
      <alignment wrapText="1"/>
      <protection locked="0"/>
    </xf>
    <xf numFmtId="0" fontId="2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3" fontId="6" fillId="0" borderId="1" xfId="0" applyNumberFormat="1" applyFont="1" applyFill="1" applyBorder="1" applyAlignment="1" applyProtection="1">
      <alignment horizontal="center" wrapText="1"/>
      <protection locked="0"/>
    </xf>
    <xf numFmtId="3" fontId="27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19" fillId="0" borderId="1" xfId="0" applyNumberFormat="1" applyFont="1" applyFill="1" applyBorder="1" applyAlignment="1" applyProtection="1">
      <alignment horizont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3" fontId="15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3" fontId="22" fillId="0" borderId="0" xfId="0" applyNumberFormat="1" applyFont="1" applyFill="1" applyAlignment="1" applyProtection="1">
      <alignment wrapText="1"/>
      <protection locked="0"/>
    </xf>
    <xf numFmtId="0" fontId="2" fillId="2" borderId="0" xfId="0" applyNumberFormat="1" applyFont="1" applyFill="1" applyAlignment="1" applyProtection="1">
      <alignment wrapText="1"/>
      <protection locked="0"/>
    </xf>
    <xf numFmtId="0" fontId="2" fillId="2" borderId="0" xfId="0" applyNumberFormat="1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 applyProtection="1">
      <alignment wrapText="1"/>
      <protection locked="0"/>
    </xf>
    <xf numFmtId="0" fontId="25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wrapText="1"/>
      <protection locked="0"/>
    </xf>
    <xf numFmtId="3" fontId="15" fillId="0" borderId="8" xfId="0" applyNumberFormat="1" applyFont="1" applyFill="1" applyBorder="1" applyAlignment="1" applyProtection="1">
      <alignment horizontal="center" wrapText="1"/>
      <protection locked="0"/>
    </xf>
    <xf numFmtId="3" fontId="15" fillId="2" borderId="8" xfId="0" applyNumberFormat="1" applyFont="1" applyFill="1" applyBorder="1" applyAlignment="1" applyProtection="1">
      <alignment horizontal="center" wrapText="1"/>
      <protection locked="0"/>
    </xf>
    <xf numFmtId="3" fontId="27" fillId="0" borderId="8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2" borderId="1" xfId="0" applyNumberFormat="1" applyFont="1" applyFill="1" applyBorder="1" applyAlignment="1" applyProtection="1">
      <alignment vertical="center" wrapText="1"/>
      <protection locked="0"/>
    </xf>
    <xf numFmtId="3" fontId="19" fillId="0" borderId="1" xfId="1" applyNumberFormat="1" applyFont="1" applyFill="1" applyBorder="1" applyAlignment="1" applyProtection="1">
      <alignment vertical="center" wrapText="1"/>
      <protection locked="0"/>
    </xf>
    <xf numFmtId="3" fontId="19" fillId="2" borderId="1" xfId="0" applyNumberFormat="1" applyFont="1" applyFill="1" applyBorder="1" applyAlignment="1" applyProtection="1">
      <alignment vertical="center"/>
      <protection locked="0"/>
    </xf>
    <xf numFmtId="3" fontId="19" fillId="3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3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8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left" wrapText="1"/>
    </xf>
    <xf numFmtId="0" fontId="2" fillId="0" borderId="0" xfId="0" applyNumberFormat="1" applyFont="1" applyFill="1" applyAlignment="1" applyProtection="1">
      <alignment wrapText="1"/>
    </xf>
    <xf numFmtId="0" fontId="23" fillId="0" borderId="0" xfId="0" applyFont="1" applyFill="1" applyBorder="1" applyAlignment="1" applyProtection="1">
      <alignment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3" fontId="36" fillId="4" borderId="1" xfId="0" applyNumberFormat="1" applyFont="1" applyFill="1" applyBorder="1" applyAlignment="1" applyProtection="1">
      <alignment horizontal="left" wrapText="1"/>
    </xf>
    <xf numFmtId="49" fontId="6" fillId="4" borderId="1" xfId="0" applyNumberFormat="1" applyFont="1" applyFill="1" applyBorder="1" applyAlignment="1" applyProtection="1">
      <alignment wrapText="1"/>
    </xf>
    <xf numFmtId="3" fontId="6" fillId="4" borderId="1" xfId="0" applyNumberFormat="1" applyFont="1" applyFill="1" applyBorder="1" applyAlignment="1" applyProtection="1">
      <alignment horizontal="center" vertical="center" wrapText="1"/>
    </xf>
    <xf numFmtId="164" fontId="26" fillId="4" borderId="1" xfId="1" applyNumberFormat="1" applyFont="1" applyFill="1" applyBorder="1" applyAlignment="1" applyProtection="1">
      <alignment horizontal="center" vertical="center" wrapText="1"/>
    </xf>
    <xf numFmtId="49" fontId="36" fillId="0" borderId="1" xfId="0" applyNumberFormat="1" applyFont="1" applyFill="1" applyBorder="1" applyAlignment="1" applyProtection="1">
      <alignment horizontal="left" wrapText="1"/>
    </xf>
    <xf numFmtId="49" fontId="7" fillId="0" borderId="1" xfId="0" applyNumberFormat="1" applyFont="1" applyFill="1" applyBorder="1" applyAlignment="1" applyProtection="1">
      <alignment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164" fontId="26" fillId="2" borderId="1" xfId="1" applyNumberFormat="1" applyFont="1" applyFill="1" applyBorder="1" applyAlignment="1" applyProtection="1">
      <alignment horizontal="center" vertical="center" wrapText="1"/>
    </xf>
    <xf numFmtId="49" fontId="35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36" fillId="2" borderId="1" xfId="0" applyNumberFormat="1" applyFont="1" applyFill="1" applyBorder="1" applyAlignment="1" applyProtection="1">
      <alignment horizontal="left" wrapText="1"/>
    </xf>
    <xf numFmtId="49" fontId="6" fillId="2" borderId="1" xfId="0" applyNumberFormat="1" applyFont="1" applyFill="1" applyBorder="1" applyAlignment="1" applyProtection="1">
      <alignment wrapText="1"/>
    </xf>
    <xf numFmtId="49" fontId="38" fillId="4" borderId="1" xfId="0" applyNumberFormat="1" applyFont="1" applyFill="1" applyBorder="1" applyAlignment="1" applyProtection="1">
      <alignment horizontal="left" wrapText="1"/>
    </xf>
    <xf numFmtId="49" fontId="7" fillId="4" borderId="1" xfId="0" applyNumberFormat="1" applyFont="1" applyFill="1" applyBorder="1" applyAlignment="1" applyProtection="1">
      <alignment wrapText="1"/>
    </xf>
    <xf numFmtId="3" fontId="20" fillId="4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vertical="center" wrapText="1"/>
    </xf>
    <xf numFmtId="49" fontId="35" fillId="2" borderId="1" xfId="0" applyNumberFormat="1" applyFont="1" applyFill="1" applyBorder="1" applyAlignment="1" applyProtection="1">
      <alignment horizontal="left" wrapText="1"/>
    </xf>
    <xf numFmtId="49" fontId="3" fillId="2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wrapText="1"/>
    </xf>
    <xf numFmtId="3" fontId="19" fillId="0" borderId="1" xfId="0" applyNumberFormat="1" applyFont="1" applyFill="1" applyBorder="1" applyAlignment="1" applyProtection="1">
      <alignment vertical="center"/>
    </xf>
    <xf numFmtId="49" fontId="36" fillId="4" borderId="1" xfId="0" applyNumberFormat="1" applyFont="1" applyFill="1" applyBorder="1" applyAlignment="1" applyProtection="1">
      <alignment horizontal="left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49" fontId="36" fillId="3" borderId="1" xfId="0" applyNumberFormat="1" applyFont="1" applyFill="1" applyBorder="1" applyAlignment="1" applyProtection="1">
      <alignment horizontal="left" wrapText="1"/>
    </xf>
    <xf numFmtId="49" fontId="6" fillId="3" borderId="1" xfId="0" applyNumberFormat="1" applyFont="1" applyFill="1" applyBorder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49" fontId="35" fillId="3" borderId="1" xfId="0" applyNumberFormat="1" applyFont="1" applyFill="1" applyBorder="1" applyAlignment="1" applyProtection="1">
      <alignment horizontal="left" wrapText="1"/>
    </xf>
    <xf numFmtId="49" fontId="3" fillId="3" borderId="1" xfId="0" applyNumberFormat="1" applyFont="1" applyFill="1" applyBorder="1" applyAlignment="1" applyProtection="1">
      <alignment horizontal="center" wrapText="1"/>
    </xf>
    <xf numFmtId="3" fontId="19" fillId="3" borderId="1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wrapText="1"/>
    </xf>
    <xf numFmtId="49" fontId="8" fillId="3" borderId="1" xfId="0" applyNumberFormat="1" applyFont="1" applyFill="1" applyBorder="1" applyAlignment="1" applyProtection="1">
      <alignment wrapText="1"/>
    </xf>
    <xf numFmtId="49" fontId="3" fillId="3" borderId="1" xfId="0" applyNumberFormat="1" applyFont="1" applyFill="1" applyBorder="1" applyAlignment="1" applyProtection="1">
      <alignment wrapText="1"/>
    </xf>
    <xf numFmtId="49" fontId="35" fillId="4" borderId="1" xfId="0" applyNumberFormat="1" applyFont="1" applyFill="1" applyBorder="1" applyAlignment="1" applyProtection="1">
      <alignment horizontal="left" wrapText="1"/>
    </xf>
    <xf numFmtId="3" fontId="39" fillId="4" borderId="1" xfId="0" applyNumberFormat="1" applyFont="1" applyFill="1" applyBorder="1" applyAlignment="1" applyProtection="1">
      <alignment horizontal="left" wrapText="1"/>
    </xf>
    <xf numFmtId="3" fontId="15" fillId="4" borderId="1" xfId="0" applyNumberFormat="1" applyFont="1" applyFill="1" applyBorder="1" applyAlignment="1" applyProtection="1">
      <alignment horizontal="center" vertical="center" wrapText="1"/>
    </xf>
    <xf numFmtId="49" fontId="30" fillId="2" borderId="1" xfId="0" applyNumberFormat="1" applyFont="1" applyFill="1" applyBorder="1" applyAlignment="1" applyProtection="1">
      <alignment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164" fontId="14" fillId="2" borderId="1" xfId="1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wrapText="1"/>
    </xf>
    <xf numFmtId="3" fontId="15" fillId="0" borderId="1" xfId="0" applyNumberFormat="1" applyFont="1" applyFill="1" applyBorder="1" applyAlignment="1" applyProtection="1">
      <alignment horizont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3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3" fontId="32" fillId="0" borderId="1" xfId="0" applyNumberFormat="1" applyFont="1" applyFill="1" applyBorder="1" applyAlignment="1" applyProtection="1">
      <alignment horizontal="center" wrapText="1"/>
    </xf>
    <xf numFmtId="3" fontId="36" fillId="0" borderId="1" xfId="0" applyNumberFormat="1" applyFont="1" applyFill="1" applyBorder="1" applyAlignment="1" applyProtection="1">
      <alignment horizontal="left" wrapText="1"/>
    </xf>
    <xf numFmtId="3" fontId="32" fillId="2" borderId="1" xfId="0" applyNumberFormat="1" applyFont="1" applyFill="1" applyBorder="1" applyAlignment="1" applyProtection="1">
      <alignment horizontal="center" wrapText="1"/>
    </xf>
    <xf numFmtId="3" fontId="33" fillId="0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left" wrapText="1"/>
    </xf>
    <xf numFmtId="3" fontId="40" fillId="0" borderId="1" xfId="0" applyNumberFormat="1" applyFont="1" applyFill="1" applyBorder="1" applyAlignment="1" applyProtection="1">
      <alignment horizontal="left" wrapText="1"/>
    </xf>
    <xf numFmtId="3" fontId="38" fillId="0" borderId="1" xfId="0" applyNumberFormat="1" applyFont="1" applyFill="1" applyBorder="1" applyAlignment="1" applyProtection="1">
      <alignment horizontal="left" wrapText="1"/>
    </xf>
    <xf numFmtId="3" fontId="12" fillId="0" borderId="1" xfId="0" applyNumberFormat="1" applyFont="1" applyFill="1" applyBorder="1" applyAlignment="1" applyProtection="1">
      <alignment horizontal="center" wrapText="1"/>
    </xf>
    <xf numFmtId="3" fontId="20" fillId="0" borderId="1" xfId="0" applyNumberFormat="1" applyFont="1" applyFill="1" applyBorder="1" applyAlignment="1" applyProtection="1">
      <alignment horizontal="center" wrapText="1"/>
    </xf>
    <xf numFmtId="3" fontId="20" fillId="2" borderId="1" xfId="0" applyNumberFormat="1" applyFont="1" applyFill="1" applyBorder="1" applyAlignment="1" applyProtection="1">
      <alignment horizontal="center" wrapText="1"/>
    </xf>
    <xf numFmtId="164" fontId="34" fillId="2" borderId="1" xfId="1" applyNumberFormat="1" applyFont="1" applyFill="1" applyBorder="1" applyAlignment="1" applyProtection="1">
      <alignment horizontal="center" vertical="center" wrapText="1"/>
    </xf>
    <xf numFmtId="3" fontId="36" fillId="0" borderId="8" xfId="0" applyNumberFormat="1" applyFont="1" applyFill="1" applyBorder="1" applyAlignment="1" applyProtection="1">
      <alignment horizontal="left" wrapText="1"/>
    </xf>
    <xf numFmtId="49" fontId="3" fillId="0" borderId="8" xfId="0" applyNumberFormat="1" applyFont="1" applyFill="1" applyBorder="1" applyAlignment="1" applyProtection="1">
      <alignment wrapText="1"/>
    </xf>
    <xf numFmtId="3" fontId="15" fillId="0" borderId="8" xfId="0" applyNumberFormat="1" applyFont="1" applyFill="1" applyBorder="1" applyAlignment="1" applyProtection="1">
      <alignment horizontal="center" wrapText="1"/>
    </xf>
    <xf numFmtId="0" fontId="35" fillId="0" borderId="1" xfId="0" applyFont="1" applyFill="1" applyBorder="1" applyAlignment="1" applyProtection="1">
      <alignment horizontal="left"/>
    </xf>
    <xf numFmtId="0" fontId="24" fillId="0" borderId="1" xfId="0" applyFont="1" applyBorder="1" applyAlignment="1" applyProtection="1"/>
    <xf numFmtId="0" fontId="24" fillId="2" borderId="1" xfId="0" applyFont="1" applyFill="1" applyBorder="1" applyAlignment="1" applyProtection="1"/>
    <xf numFmtId="0" fontId="17" fillId="0" borderId="1" xfId="0" applyFont="1" applyFill="1" applyBorder="1" applyAlignment="1" applyProtection="1">
      <alignment horizontal="left" wrapText="1"/>
    </xf>
    <xf numFmtId="3" fontId="17" fillId="0" borderId="1" xfId="0" applyNumberFormat="1" applyFont="1" applyFill="1" applyBorder="1" applyAlignment="1" applyProtection="1">
      <alignment horizontal="left" wrapText="1"/>
    </xf>
    <xf numFmtId="0" fontId="17" fillId="0" borderId="1" xfId="0" applyFont="1" applyFill="1" applyBorder="1" applyAlignment="1" applyProtection="1">
      <alignment horizontal="center" wrapText="1"/>
    </xf>
    <xf numFmtId="0" fontId="29" fillId="0" borderId="1" xfId="0" applyFont="1" applyFill="1" applyBorder="1" applyAlignment="1" applyProtection="1">
      <alignment horizontal="left" wrapText="1"/>
    </xf>
    <xf numFmtId="0" fontId="35" fillId="0" borderId="1" xfId="0" applyFont="1" applyFill="1" applyBorder="1" applyAlignment="1" applyProtection="1">
      <alignment horizontal="left" wrapText="1"/>
    </xf>
    <xf numFmtId="3" fontId="28" fillId="0" borderId="1" xfId="0" applyNumberFormat="1" applyFont="1" applyFill="1" applyBorder="1" applyAlignment="1" applyProtection="1">
      <alignment horizontal="left" vertical="center" wrapText="1"/>
    </xf>
    <xf numFmtId="3" fontId="28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wrapText="1"/>
    </xf>
    <xf numFmtId="3" fontId="2" fillId="0" borderId="1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3" fontId="2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49" fontId="25" fillId="0" borderId="1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wrapText="1"/>
    </xf>
    <xf numFmtId="49" fontId="13" fillId="0" borderId="1" xfId="0" applyNumberFormat="1" applyFont="1" applyFill="1" applyBorder="1" applyAlignment="1" applyProtection="1">
      <alignment wrapText="1"/>
    </xf>
    <xf numFmtId="0" fontId="35" fillId="0" borderId="0" xfId="0" applyFont="1" applyFill="1" applyBorder="1" applyAlignment="1" applyProtection="1">
      <alignment horizontal="left" wrapText="1"/>
    </xf>
    <xf numFmtId="3" fontId="36" fillId="5" borderId="1" xfId="0" applyNumberFormat="1" applyFont="1" applyFill="1" applyBorder="1" applyAlignment="1" applyProtection="1">
      <alignment horizontal="left" wrapText="1"/>
    </xf>
    <xf numFmtId="49" fontId="9" fillId="5" borderId="1" xfId="0" applyNumberFormat="1" applyFont="1" applyFill="1" applyBorder="1" applyAlignment="1" applyProtection="1">
      <alignment wrapText="1"/>
    </xf>
    <xf numFmtId="3" fontId="15" fillId="5" borderId="1" xfId="0" applyNumberFormat="1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164" fontId="26" fillId="5" borderId="1" xfId="1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wrapText="1"/>
      <protection locked="0"/>
    </xf>
    <xf numFmtId="164" fontId="26" fillId="3" borderId="1" xfId="1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protection locked="0"/>
    </xf>
    <xf numFmtId="3" fontId="19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wrapText="1"/>
    </xf>
    <xf numFmtId="3" fontId="0" fillId="0" borderId="1" xfId="0" applyNumberFormat="1" applyFont="1" applyBorder="1" applyAlignment="1" applyProtection="1">
      <alignment wrapText="1"/>
      <protection locked="0"/>
    </xf>
    <xf numFmtId="3" fontId="0" fillId="2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8" fillId="2" borderId="4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3" fillId="0" borderId="1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center" vertical="center" wrapText="1"/>
    </xf>
    <xf numFmtId="3" fontId="41" fillId="0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3" fontId="42" fillId="0" borderId="5" xfId="0" applyNumberFormat="1" applyFont="1" applyFill="1" applyBorder="1" applyAlignment="1" applyProtection="1">
      <alignment horizontal="center" vertical="center" wrapText="1"/>
    </xf>
    <xf numFmtId="3" fontId="42" fillId="0" borderId="6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1" fillId="0" borderId="2" xfId="0" applyNumberFormat="1" applyFont="1" applyFill="1" applyBorder="1" applyAlignment="1" applyProtection="1">
      <alignment horizontal="center" vertical="center" wrapText="1"/>
    </xf>
    <xf numFmtId="3" fontId="41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 wrapText="1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4"/>
  <sheetViews>
    <sheetView showGridLines="0" tabSelected="1" zoomScale="80" zoomScaleNormal="80" zoomScaleSheetLayoutView="85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1" sqref="C1:X1"/>
    </sheetView>
  </sheetViews>
  <sheetFormatPr defaultColWidth="10.5703125" defaultRowHeight="11.25" outlineLevelCol="1"/>
  <cols>
    <col min="1" max="1" width="6.140625" style="58" customWidth="1"/>
    <col min="2" max="2" width="27.28515625" style="1" customWidth="1"/>
    <col min="3" max="3" width="11.7109375" style="1" customWidth="1"/>
    <col min="4" max="4" width="8.5703125" style="1" customWidth="1"/>
    <col min="5" max="5" width="8.5703125" style="31" customWidth="1"/>
    <col min="6" max="14" width="8.5703125" style="2" customWidth="1"/>
    <col min="15" max="17" width="8.5703125" style="3" customWidth="1"/>
    <col min="18" max="18" width="10.85546875" style="4" customWidth="1"/>
    <col min="19" max="27" width="8.5703125" style="5" customWidth="1" outlineLevel="1"/>
    <col min="28" max="28" width="10.85546875" style="3" customWidth="1" outlineLevel="1"/>
    <col min="29" max="16384" width="10.5703125" style="6"/>
  </cols>
  <sheetData>
    <row r="1" spans="1:31" ht="21.75" customHeight="1">
      <c r="A1" s="61"/>
      <c r="B1" s="62"/>
      <c r="C1" s="219" t="s">
        <v>191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63"/>
      <c r="Z1" s="181" t="s">
        <v>176</v>
      </c>
      <c r="AA1" s="63"/>
      <c r="AB1" s="63"/>
    </row>
    <row r="2" spans="1:31" s="7" customFormat="1" ht="12.75">
      <c r="A2" s="224" t="s">
        <v>0</v>
      </c>
      <c r="B2" s="230" t="s">
        <v>1</v>
      </c>
      <c r="C2" s="213" t="s">
        <v>100</v>
      </c>
      <c r="D2" s="214"/>
      <c r="E2" s="214"/>
      <c r="F2" s="214"/>
      <c r="G2" s="214"/>
      <c r="H2" s="214"/>
      <c r="I2" s="214"/>
      <c r="J2" s="214"/>
      <c r="K2" s="215"/>
      <c r="L2" s="213" t="s">
        <v>101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  <c r="AC2" s="196" t="s">
        <v>184</v>
      </c>
      <c r="AD2" s="197"/>
      <c r="AE2" s="198"/>
    </row>
    <row r="3" spans="1:31" s="7" customFormat="1" ht="28.5" customHeight="1">
      <c r="A3" s="225"/>
      <c r="B3" s="230"/>
      <c r="C3" s="204" t="s">
        <v>62</v>
      </c>
      <c r="D3" s="204"/>
      <c r="E3" s="204"/>
      <c r="F3" s="231" t="s">
        <v>187</v>
      </c>
      <c r="G3" s="231"/>
      <c r="H3" s="231"/>
      <c r="I3" s="227" t="s">
        <v>188</v>
      </c>
      <c r="J3" s="228"/>
      <c r="K3" s="229"/>
      <c r="L3" s="212" t="s">
        <v>89</v>
      </c>
      <c r="M3" s="212"/>
      <c r="N3" s="212"/>
      <c r="O3" s="212" t="s">
        <v>67</v>
      </c>
      <c r="P3" s="212"/>
      <c r="Q3" s="212"/>
      <c r="R3" s="216" t="s">
        <v>163</v>
      </c>
      <c r="S3" s="207" t="s">
        <v>189</v>
      </c>
      <c r="T3" s="208"/>
      <c r="U3" s="209"/>
      <c r="V3" s="207" t="s">
        <v>190</v>
      </c>
      <c r="W3" s="208"/>
      <c r="X3" s="209"/>
      <c r="Y3" s="221" t="s">
        <v>102</v>
      </c>
      <c r="Z3" s="222"/>
      <c r="AA3" s="223"/>
      <c r="AB3" s="220" t="s">
        <v>172</v>
      </c>
      <c r="AC3" s="199" t="s">
        <v>185</v>
      </c>
      <c r="AD3" s="200"/>
      <c r="AE3" s="201"/>
    </row>
    <row r="4" spans="1:31" s="7" customFormat="1" ht="12.75">
      <c r="A4" s="225"/>
      <c r="B4" s="230"/>
      <c r="C4" s="204" t="s">
        <v>58</v>
      </c>
      <c r="D4" s="204" t="s">
        <v>59</v>
      </c>
      <c r="E4" s="204"/>
      <c r="F4" s="204" t="s">
        <v>58</v>
      </c>
      <c r="G4" s="204" t="s">
        <v>66</v>
      </c>
      <c r="H4" s="204"/>
      <c r="I4" s="204" t="s">
        <v>58</v>
      </c>
      <c r="J4" s="204" t="s">
        <v>66</v>
      </c>
      <c r="K4" s="204"/>
      <c r="L4" s="218" t="s">
        <v>58</v>
      </c>
      <c r="M4" s="212" t="s">
        <v>59</v>
      </c>
      <c r="N4" s="212"/>
      <c r="O4" s="218" t="s">
        <v>58</v>
      </c>
      <c r="P4" s="212" t="s">
        <v>59</v>
      </c>
      <c r="Q4" s="212"/>
      <c r="R4" s="217"/>
      <c r="S4" s="205" t="s">
        <v>58</v>
      </c>
      <c r="T4" s="210" t="s">
        <v>66</v>
      </c>
      <c r="U4" s="211"/>
      <c r="V4" s="205" t="s">
        <v>58</v>
      </c>
      <c r="W4" s="210" t="s">
        <v>66</v>
      </c>
      <c r="X4" s="211"/>
      <c r="Y4" s="205" t="s">
        <v>58</v>
      </c>
      <c r="Z4" s="210" t="s">
        <v>66</v>
      </c>
      <c r="AA4" s="211"/>
      <c r="AB4" s="220"/>
      <c r="AC4" s="192"/>
      <c r="AD4" s="202" t="s">
        <v>66</v>
      </c>
      <c r="AE4" s="203"/>
    </row>
    <row r="5" spans="1:31" s="7" customFormat="1" ht="100.5" customHeight="1">
      <c r="A5" s="226"/>
      <c r="B5" s="230"/>
      <c r="C5" s="204"/>
      <c r="D5" s="64" t="s">
        <v>60</v>
      </c>
      <c r="E5" s="65" t="s">
        <v>54</v>
      </c>
      <c r="F5" s="204"/>
      <c r="G5" s="64" t="s">
        <v>90</v>
      </c>
      <c r="H5" s="66" t="s">
        <v>54</v>
      </c>
      <c r="I5" s="204"/>
      <c r="J5" s="64" t="s">
        <v>90</v>
      </c>
      <c r="K5" s="66" t="s">
        <v>54</v>
      </c>
      <c r="L5" s="218"/>
      <c r="M5" s="67" t="s">
        <v>61</v>
      </c>
      <c r="N5" s="68" t="s">
        <v>54</v>
      </c>
      <c r="O5" s="218"/>
      <c r="P5" s="67" t="s">
        <v>61</v>
      </c>
      <c r="Q5" s="68" t="s">
        <v>54</v>
      </c>
      <c r="R5" s="217"/>
      <c r="S5" s="206"/>
      <c r="T5" s="67" t="s">
        <v>61</v>
      </c>
      <c r="U5" s="68" t="s">
        <v>55</v>
      </c>
      <c r="V5" s="206"/>
      <c r="W5" s="67" t="s">
        <v>61</v>
      </c>
      <c r="X5" s="68" t="s">
        <v>55</v>
      </c>
      <c r="Y5" s="206"/>
      <c r="Z5" s="67" t="s">
        <v>61</v>
      </c>
      <c r="AA5" s="68" t="s">
        <v>55</v>
      </c>
      <c r="AB5" s="220"/>
      <c r="AC5" s="195" t="s">
        <v>58</v>
      </c>
      <c r="AD5" s="193" t="s">
        <v>186</v>
      </c>
      <c r="AE5" s="194" t="s">
        <v>55</v>
      </c>
    </row>
    <row r="6" spans="1:31" s="36" customFormat="1" ht="12.75">
      <c r="A6" s="69" t="s">
        <v>2</v>
      </c>
      <c r="B6" s="70" t="s">
        <v>3</v>
      </c>
      <c r="C6" s="71">
        <f>C7+C24+C35</f>
        <v>51253.824330000003</v>
      </c>
      <c r="D6" s="71">
        <f>D24</f>
        <v>11884.1</v>
      </c>
      <c r="E6" s="71">
        <f>C6-D6</f>
        <v>39369.724330000005</v>
      </c>
      <c r="F6" s="71">
        <f>F7+F24+F35</f>
        <v>34277.91388</v>
      </c>
      <c r="G6" s="71">
        <f>G24</f>
        <v>10761.3478</v>
      </c>
      <c r="H6" s="71">
        <f>F6-G6</f>
        <v>23516.566080000001</v>
      </c>
      <c r="I6" s="71">
        <f>I7+I24+I35</f>
        <v>16976.108329999999</v>
      </c>
      <c r="J6" s="71">
        <f>J24</f>
        <v>1122.7522000000008</v>
      </c>
      <c r="K6" s="71">
        <f>I6-J6</f>
        <v>15853.356129999998</v>
      </c>
      <c r="L6" s="71">
        <f>L7+L24+L35</f>
        <v>46231</v>
      </c>
      <c r="M6" s="71">
        <f>M24</f>
        <v>15974.9</v>
      </c>
      <c r="N6" s="71">
        <f>L6-M6</f>
        <v>30256.1</v>
      </c>
      <c r="O6" s="71">
        <f>O7+O24+O35</f>
        <v>61406.2</v>
      </c>
      <c r="P6" s="71">
        <f>P24</f>
        <v>22180.3</v>
      </c>
      <c r="Q6" s="71">
        <f>O6-P6</f>
        <v>39225.899999999994</v>
      </c>
      <c r="R6" s="72">
        <f>Q6/E6</f>
        <v>0.99634682913208983</v>
      </c>
      <c r="S6" s="71">
        <f>S7+S24+S35</f>
        <v>26102.115290000002</v>
      </c>
      <c r="T6" s="71">
        <f>T24</f>
        <v>-161.03940000000011</v>
      </c>
      <c r="U6" s="71">
        <f>S6-T6</f>
        <v>26263.154690000003</v>
      </c>
      <c r="V6" s="71">
        <f>V7+V24+V35</f>
        <v>35163.179709999997</v>
      </c>
      <c r="W6" s="71">
        <f>W24</f>
        <v>21477.419399999999</v>
      </c>
      <c r="X6" s="71">
        <f>V6-W6</f>
        <v>13685.760309999998</v>
      </c>
      <c r="Y6" s="71">
        <f>Y7+Y24+Y35</f>
        <v>61265.37999999999</v>
      </c>
      <c r="Z6" s="71">
        <f>Z24</f>
        <v>21316.379999999997</v>
      </c>
      <c r="AA6" s="71">
        <f>Y6-Z6</f>
        <v>39948.999999999993</v>
      </c>
      <c r="AB6" s="72">
        <f>AA6/E6</f>
        <v>1.0147137344713022</v>
      </c>
      <c r="AC6" s="71">
        <f>AC7+AC24+AC35</f>
        <v>41768.300000000003</v>
      </c>
      <c r="AD6" s="71">
        <f>AD24</f>
        <v>179.4</v>
      </c>
      <c r="AE6" s="71">
        <f>AC6-AD6</f>
        <v>41588.9</v>
      </c>
    </row>
    <row r="7" spans="1:31" s="7" customFormat="1" ht="13.5">
      <c r="A7" s="73" t="s">
        <v>4</v>
      </c>
      <c r="B7" s="74" t="s">
        <v>5</v>
      </c>
      <c r="C7" s="75">
        <f>C8+C17</f>
        <v>18971.124329999999</v>
      </c>
      <c r="D7" s="42"/>
      <c r="E7" s="76">
        <f t="shared" ref="E7:E72" si="0">C7-D7</f>
        <v>18971.124329999999</v>
      </c>
      <c r="F7" s="75">
        <f>F8+F17</f>
        <v>14547.90076</v>
      </c>
      <c r="G7" s="42"/>
      <c r="H7" s="76">
        <f t="shared" ref="H7:H35" si="1">F7-G7</f>
        <v>14547.90076</v>
      </c>
      <c r="I7" s="75">
        <f>I8+I17</f>
        <v>4423.4214499999998</v>
      </c>
      <c r="J7" s="42"/>
      <c r="K7" s="76">
        <f t="shared" ref="K7:K35" si="2">I7-J7</f>
        <v>4423.4214499999998</v>
      </c>
      <c r="L7" s="75">
        <f>L8+L17</f>
        <v>15961</v>
      </c>
      <c r="M7" s="42"/>
      <c r="N7" s="76">
        <f t="shared" ref="N7:N35" si="3">L7-M7</f>
        <v>15961</v>
      </c>
      <c r="O7" s="75">
        <f>O8+O17</f>
        <v>24930.899999999998</v>
      </c>
      <c r="P7" s="42"/>
      <c r="Q7" s="76">
        <f t="shared" ref="Q7:Q35" si="4">O7-P7</f>
        <v>24930.899999999998</v>
      </c>
      <c r="R7" s="77">
        <f>Q7/E7</f>
        <v>1.3141498398476839</v>
      </c>
      <c r="S7" s="75">
        <f>S8+S17</f>
        <v>18487.258689999999</v>
      </c>
      <c r="T7" s="42"/>
      <c r="U7" s="76">
        <f t="shared" ref="U7:U35" si="5">S7-T7</f>
        <v>18487.258689999999</v>
      </c>
      <c r="V7" s="75">
        <f>V8+V17</f>
        <v>6203.5563099999981</v>
      </c>
      <c r="W7" s="42"/>
      <c r="X7" s="76">
        <f t="shared" ref="X7:X35" si="6">V7-W7</f>
        <v>6203.5563099999981</v>
      </c>
      <c r="Y7" s="75">
        <f>Y8+Y17</f>
        <v>24690.899999999998</v>
      </c>
      <c r="Z7" s="42"/>
      <c r="AA7" s="76">
        <f t="shared" ref="AA7:AA35" si="7">Y7-Z7</f>
        <v>24690.899999999998</v>
      </c>
      <c r="AB7" s="77">
        <f t="shared" ref="AB7:AB71" si="8">AA7/E7</f>
        <v>1.3014990345593291</v>
      </c>
      <c r="AC7" s="75">
        <f>AC8+AC17</f>
        <v>29832.2</v>
      </c>
      <c r="AD7" s="42"/>
      <c r="AE7" s="76">
        <f t="shared" ref="AE7" si="9">AC7-AD7</f>
        <v>29832.2</v>
      </c>
    </row>
    <row r="8" spans="1:31" ht="12.75">
      <c r="A8" s="78" t="s">
        <v>76</v>
      </c>
      <c r="B8" s="79" t="s">
        <v>7</v>
      </c>
      <c r="C8" s="80">
        <f>C10+C11+C14+C15+C16</f>
        <v>16197.95277</v>
      </c>
      <c r="D8" s="43"/>
      <c r="E8" s="76">
        <f t="shared" si="0"/>
        <v>16197.95277</v>
      </c>
      <c r="F8" s="80">
        <f>F10+F11+F14+F15+F16</f>
        <v>11067.46113</v>
      </c>
      <c r="G8" s="43"/>
      <c r="H8" s="76">
        <f t="shared" si="1"/>
        <v>11067.46113</v>
      </c>
      <c r="I8" s="80">
        <f>I10+I11+I14+I15+I16</f>
        <v>5130.4916400000002</v>
      </c>
      <c r="J8" s="43"/>
      <c r="K8" s="76">
        <f t="shared" si="2"/>
        <v>5130.4916400000002</v>
      </c>
      <c r="L8" s="80">
        <f>L10+L11+L14+L15+L16</f>
        <v>15461</v>
      </c>
      <c r="M8" s="43"/>
      <c r="N8" s="76">
        <f t="shared" si="3"/>
        <v>15461</v>
      </c>
      <c r="O8" s="80">
        <f>O10+O11+O14+O15+O16</f>
        <v>21564.799999999999</v>
      </c>
      <c r="P8" s="43"/>
      <c r="Q8" s="76">
        <f t="shared" si="4"/>
        <v>21564.799999999999</v>
      </c>
      <c r="R8" s="77">
        <f t="shared" ref="R8:R36" si="10">Q8/E8</f>
        <v>1.3313287367981379</v>
      </c>
      <c r="S8" s="80">
        <f>S10+S11+S14+S15+S16</f>
        <v>17481.205819999999</v>
      </c>
      <c r="T8" s="43"/>
      <c r="U8" s="76">
        <f t="shared" si="5"/>
        <v>17481.205819999999</v>
      </c>
      <c r="V8" s="80">
        <f>V10+V11+V14+V15+V16</f>
        <v>6083.5941799999982</v>
      </c>
      <c r="W8" s="43"/>
      <c r="X8" s="76">
        <f t="shared" si="6"/>
        <v>6083.5941799999982</v>
      </c>
      <c r="Y8" s="80">
        <f>Y10+Y11+Y14+Y15+Y16</f>
        <v>23564.799999999999</v>
      </c>
      <c r="Z8" s="43"/>
      <c r="AA8" s="76">
        <f t="shared" si="7"/>
        <v>23564.799999999999</v>
      </c>
      <c r="AB8" s="77">
        <f t="shared" si="8"/>
        <v>1.4548011304023576</v>
      </c>
      <c r="AC8" s="80">
        <f>AC10+AC11+AC14+AC15+AC16</f>
        <v>25321</v>
      </c>
      <c r="AD8" s="43"/>
      <c r="AE8" s="76">
        <f>AC8-AD8</f>
        <v>25321</v>
      </c>
    </row>
    <row r="9" spans="1:31" ht="12.75">
      <c r="A9" s="78"/>
      <c r="B9" s="81" t="s">
        <v>42</v>
      </c>
      <c r="C9" s="16"/>
      <c r="D9" s="16"/>
      <c r="E9" s="76"/>
      <c r="F9" s="16"/>
      <c r="G9" s="16"/>
      <c r="H9" s="76"/>
      <c r="I9" s="16"/>
      <c r="J9" s="16"/>
      <c r="K9" s="76"/>
      <c r="L9" s="16"/>
      <c r="M9" s="16"/>
      <c r="N9" s="76"/>
      <c r="O9" s="16"/>
      <c r="P9" s="16"/>
      <c r="Q9" s="76"/>
      <c r="R9" s="77"/>
      <c r="S9" s="16"/>
      <c r="T9" s="16"/>
      <c r="U9" s="76"/>
      <c r="V9" s="16"/>
      <c r="W9" s="16"/>
      <c r="X9" s="76"/>
      <c r="Y9" s="16"/>
      <c r="Z9" s="16"/>
      <c r="AA9" s="76"/>
      <c r="AB9" s="77"/>
      <c r="AC9" s="16"/>
      <c r="AD9" s="16"/>
      <c r="AE9" s="76"/>
    </row>
    <row r="10" spans="1:31" ht="12.75">
      <c r="A10" s="83" t="s">
        <v>8</v>
      </c>
      <c r="B10" s="84" t="s">
        <v>179</v>
      </c>
      <c r="C10" s="43">
        <v>16032.0041</v>
      </c>
      <c r="D10" s="43"/>
      <c r="E10" s="76">
        <f t="shared" si="0"/>
        <v>16032.0041</v>
      </c>
      <c r="F10" s="43">
        <v>10944.07913</v>
      </c>
      <c r="G10" s="43"/>
      <c r="H10" s="76">
        <f t="shared" si="1"/>
        <v>10944.07913</v>
      </c>
      <c r="I10" s="43">
        <f>C10-F10</f>
        <v>5087.92497</v>
      </c>
      <c r="J10" s="43"/>
      <c r="K10" s="76">
        <f t="shared" si="2"/>
        <v>5087.92497</v>
      </c>
      <c r="L10" s="43">
        <v>15300</v>
      </c>
      <c r="M10" s="43"/>
      <c r="N10" s="76">
        <f t="shared" si="3"/>
        <v>15300</v>
      </c>
      <c r="O10" s="43">
        <v>21385.5</v>
      </c>
      <c r="P10" s="43"/>
      <c r="Q10" s="76">
        <f t="shared" si="4"/>
        <v>21385.5</v>
      </c>
      <c r="R10" s="77">
        <f t="shared" si="10"/>
        <v>1.3339255570674411</v>
      </c>
      <c r="S10" s="43">
        <v>17340.322370000002</v>
      </c>
      <c r="T10" s="43"/>
      <c r="U10" s="76">
        <f t="shared" si="5"/>
        <v>17340.322370000002</v>
      </c>
      <c r="V10" s="43">
        <f>Y10-S10</f>
        <v>6045.1776299999983</v>
      </c>
      <c r="W10" s="43"/>
      <c r="X10" s="76">
        <f t="shared" si="6"/>
        <v>6045.1776299999983</v>
      </c>
      <c r="Y10" s="43">
        <v>23385.5</v>
      </c>
      <c r="Z10" s="43"/>
      <c r="AA10" s="76">
        <f t="shared" si="7"/>
        <v>23385.5</v>
      </c>
      <c r="AB10" s="77">
        <f t="shared" si="8"/>
        <v>1.4586760241659369</v>
      </c>
      <c r="AC10" s="43">
        <v>25100</v>
      </c>
      <c r="AD10" s="43"/>
      <c r="AE10" s="76">
        <f t="shared" ref="AE10:AE11" si="11">AC10-AD10</f>
        <v>25100</v>
      </c>
    </row>
    <row r="11" spans="1:31" ht="12.75">
      <c r="A11" s="83" t="s">
        <v>9</v>
      </c>
      <c r="B11" s="84" t="s">
        <v>69</v>
      </c>
      <c r="C11" s="43">
        <v>0</v>
      </c>
      <c r="D11" s="43"/>
      <c r="E11" s="76">
        <f t="shared" si="0"/>
        <v>0</v>
      </c>
      <c r="F11" s="43"/>
      <c r="G11" s="43"/>
      <c r="H11" s="76">
        <f t="shared" si="1"/>
        <v>0</v>
      </c>
      <c r="I11" s="43"/>
      <c r="J11" s="43"/>
      <c r="K11" s="76">
        <f t="shared" si="2"/>
        <v>0</v>
      </c>
      <c r="L11" s="43"/>
      <c r="M11" s="43"/>
      <c r="N11" s="76">
        <f t="shared" si="3"/>
        <v>0</v>
      </c>
      <c r="O11" s="43"/>
      <c r="P11" s="43"/>
      <c r="Q11" s="76">
        <f t="shared" si="4"/>
        <v>0</v>
      </c>
      <c r="R11" s="77" t="e">
        <f t="shared" si="10"/>
        <v>#DIV/0!</v>
      </c>
      <c r="S11" s="43"/>
      <c r="T11" s="43"/>
      <c r="U11" s="76">
        <f t="shared" si="5"/>
        <v>0</v>
      </c>
      <c r="V11" s="43">
        <f t="shared" ref="V11:V16" si="12">Y11-S11</f>
        <v>0</v>
      </c>
      <c r="W11" s="43"/>
      <c r="X11" s="76">
        <f t="shared" si="6"/>
        <v>0</v>
      </c>
      <c r="Y11" s="43"/>
      <c r="Z11" s="43"/>
      <c r="AA11" s="76">
        <f t="shared" si="7"/>
        <v>0</v>
      </c>
      <c r="AB11" s="77" t="e">
        <f t="shared" si="8"/>
        <v>#DIV/0!</v>
      </c>
      <c r="AC11" s="43"/>
      <c r="AD11" s="43"/>
      <c r="AE11" s="76">
        <f t="shared" si="11"/>
        <v>0</v>
      </c>
    </row>
    <row r="12" spans="1:31" ht="25.5">
      <c r="A12" s="83"/>
      <c r="B12" s="84" t="s">
        <v>180</v>
      </c>
      <c r="C12" s="43"/>
      <c r="D12" s="43"/>
      <c r="E12" s="76"/>
      <c r="F12" s="43"/>
      <c r="G12" s="43"/>
      <c r="H12" s="76"/>
      <c r="I12" s="43"/>
      <c r="J12" s="43"/>
      <c r="K12" s="76"/>
      <c r="L12" s="43"/>
      <c r="M12" s="43"/>
      <c r="N12" s="76"/>
      <c r="O12" s="43"/>
      <c r="P12" s="43"/>
      <c r="Q12" s="76"/>
      <c r="R12" s="77"/>
      <c r="S12" s="43"/>
      <c r="T12" s="43"/>
      <c r="U12" s="76"/>
      <c r="V12" s="43">
        <f t="shared" si="12"/>
        <v>0</v>
      </c>
      <c r="W12" s="43"/>
      <c r="X12" s="76"/>
      <c r="Y12" s="43"/>
      <c r="Z12" s="43"/>
      <c r="AA12" s="76"/>
      <c r="AB12" s="77"/>
      <c r="AC12" s="43"/>
      <c r="AD12" s="43"/>
      <c r="AE12" s="76"/>
    </row>
    <row r="13" spans="1:31" ht="12.75">
      <c r="A13" s="83"/>
      <c r="B13" s="84" t="s">
        <v>181</v>
      </c>
      <c r="C13" s="43"/>
      <c r="D13" s="43"/>
      <c r="E13" s="76"/>
      <c r="F13" s="43"/>
      <c r="G13" s="43"/>
      <c r="H13" s="76"/>
      <c r="I13" s="43"/>
      <c r="J13" s="43"/>
      <c r="K13" s="76"/>
      <c r="L13" s="43"/>
      <c r="M13" s="43"/>
      <c r="N13" s="76"/>
      <c r="O13" s="43"/>
      <c r="P13" s="43"/>
      <c r="Q13" s="76"/>
      <c r="R13" s="77"/>
      <c r="S13" s="43"/>
      <c r="T13" s="43"/>
      <c r="U13" s="76"/>
      <c r="V13" s="43">
        <f t="shared" si="12"/>
        <v>0</v>
      </c>
      <c r="W13" s="43"/>
      <c r="X13" s="76"/>
      <c r="Y13" s="43"/>
      <c r="Z13" s="43"/>
      <c r="AA13" s="76"/>
      <c r="AB13" s="77"/>
      <c r="AC13" s="43"/>
      <c r="AD13" s="43"/>
      <c r="AE13" s="76"/>
    </row>
    <row r="14" spans="1:31" ht="25.5">
      <c r="A14" s="83" t="s">
        <v>10</v>
      </c>
      <c r="B14" s="84" t="s">
        <v>182</v>
      </c>
      <c r="C14" s="43">
        <v>5.82667</v>
      </c>
      <c r="D14" s="43"/>
      <c r="E14" s="76">
        <f t="shared" si="0"/>
        <v>5.82667</v>
      </c>
      <c r="F14" s="43"/>
      <c r="G14" s="43"/>
      <c r="H14" s="76">
        <f t="shared" si="1"/>
        <v>0</v>
      </c>
      <c r="I14" s="43">
        <f t="shared" ref="I14:I16" si="13">C14-F14</f>
        <v>5.82667</v>
      </c>
      <c r="J14" s="43"/>
      <c r="K14" s="76">
        <f t="shared" si="2"/>
        <v>5.82667</v>
      </c>
      <c r="L14" s="43">
        <v>1</v>
      </c>
      <c r="M14" s="43"/>
      <c r="N14" s="76">
        <f t="shared" si="3"/>
        <v>1</v>
      </c>
      <c r="O14" s="43">
        <v>18</v>
      </c>
      <c r="P14" s="43"/>
      <c r="Q14" s="76">
        <f t="shared" si="4"/>
        <v>18</v>
      </c>
      <c r="R14" s="77">
        <f t="shared" si="10"/>
        <v>3.0892430839570459</v>
      </c>
      <c r="S14" s="43">
        <v>16.407450000000001</v>
      </c>
      <c r="T14" s="43"/>
      <c r="U14" s="76">
        <f t="shared" si="5"/>
        <v>16.407450000000001</v>
      </c>
      <c r="V14" s="43">
        <f t="shared" si="12"/>
        <v>1.5925499999999992</v>
      </c>
      <c r="W14" s="43"/>
      <c r="X14" s="76">
        <f t="shared" si="6"/>
        <v>1.5925499999999992</v>
      </c>
      <c r="Y14" s="43">
        <v>18</v>
      </c>
      <c r="Z14" s="43"/>
      <c r="AA14" s="76">
        <f t="shared" si="7"/>
        <v>18</v>
      </c>
      <c r="AB14" s="77">
        <f t="shared" si="8"/>
        <v>3.0892430839570459</v>
      </c>
      <c r="AC14" s="43">
        <v>20</v>
      </c>
      <c r="AD14" s="43"/>
      <c r="AE14" s="76">
        <f t="shared" ref="AE14:AE17" si="14">AC14-AD14</f>
        <v>20</v>
      </c>
    </row>
    <row r="15" spans="1:31" ht="12.75">
      <c r="A15" s="83" t="s">
        <v>11</v>
      </c>
      <c r="B15" s="84" t="s">
        <v>183</v>
      </c>
      <c r="C15" s="43">
        <v>159.322</v>
      </c>
      <c r="D15" s="43"/>
      <c r="E15" s="76">
        <f t="shared" si="0"/>
        <v>159.322</v>
      </c>
      <c r="F15" s="43">
        <v>122.58199999999999</v>
      </c>
      <c r="G15" s="43"/>
      <c r="H15" s="76">
        <f t="shared" si="1"/>
        <v>122.58199999999999</v>
      </c>
      <c r="I15" s="43">
        <f t="shared" si="13"/>
        <v>36.740000000000009</v>
      </c>
      <c r="J15" s="43"/>
      <c r="K15" s="76">
        <f t="shared" si="2"/>
        <v>36.740000000000009</v>
      </c>
      <c r="L15" s="43">
        <v>160</v>
      </c>
      <c r="M15" s="43"/>
      <c r="N15" s="76">
        <f t="shared" si="3"/>
        <v>160</v>
      </c>
      <c r="O15" s="43">
        <v>160.30000000000001</v>
      </c>
      <c r="P15" s="43"/>
      <c r="Q15" s="76">
        <f t="shared" si="4"/>
        <v>160.30000000000001</v>
      </c>
      <c r="R15" s="77">
        <f t="shared" si="10"/>
        <v>1.0061385119443642</v>
      </c>
      <c r="S15" s="43">
        <v>123.676</v>
      </c>
      <c r="T15" s="43"/>
      <c r="U15" s="76">
        <f t="shared" si="5"/>
        <v>123.676</v>
      </c>
      <c r="V15" s="43">
        <f t="shared" si="12"/>
        <v>36.624000000000009</v>
      </c>
      <c r="W15" s="43"/>
      <c r="X15" s="76">
        <f t="shared" si="6"/>
        <v>36.624000000000009</v>
      </c>
      <c r="Y15" s="43">
        <v>160.30000000000001</v>
      </c>
      <c r="Z15" s="43"/>
      <c r="AA15" s="76">
        <f t="shared" si="7"/>
        <v>160.30000000000001</v>
      </c>
      <c r="AB15" s="77">
        <f t="shared" si="8"/>
        <v>1.0061385119443642</v>
      </c>
      <c r="AC15" s="43">
        <v>200</v>
      </c>
      <c r="AD15" s="43"/>
      <c r="AE15" s="76">
        <f t="shared" si="14"/>
        <v>200</v>
      </c>
    </row>
    <row r="16" spans="1:31" ht="12.75">
      <c r="A16" s="83" t="s">
        <v>12</v>
      </c>
      <c r="B16" s="84" t="s">
        <v>70</v>
      </c>
      <c r="C16" s="43">
        <v>0.8</v>
      </c>
      <c r="D16" s="43"/>
      <c r="E16" s="76">
        <f t="shared" si="0"/>
        <v>0.8</v>
      </c>
      <c r="F16" s="43">
        <v>0.8</v>
      </c>
      <c r="G16" s="43"/>
      <c r="H16" s="76">
        <f t="shared" si="1"/>
        <v>0.8</v>
      </c>
      <c r="I16" s="43">
        <f t="shared" si="13"/>
        <v>0</v>
      </c>
      <c r="J16" s="43"/>
      <c r="K16" s="76">
        <f t="shared" si="2"/>
        <v>0</v>
      </c>
      <c r="L16" s="43"/>
      <c r="M16" s="43"/>
      <c r="N16" s="76">
        <f t="shared" si="3"/>
        <v>0</v>
      </c>
      <c r="O16" s="43">
        <v>1</v>
      </c>
      <c r="P16" s="43"/>
      <c r="Q16" s="76">
        <f t="shared" si="4"/>
        <v>1</v>
      </c>
      <c r="R16" s="77">
        <f t="shared" si="10"/>
        <v>1.25</v>
      </c>
      <c r="S16" s="43">
        <v>0.8</v>
      </c>
      <c r="T16" s="43"/>
      <c r="U16" s="76">
        <f t="shared" si="5"/>
        <v>0.8</v>
      </c>
      <c r="V16" s="43">
        <f t="shared" si="12"/>
        <v>0.19999999999999996</v>
      </c>
      <c r="W16" s="43"/>
      <c r="X16" s="76">
        <f t="shared" si="6"/>
        <v>0.19999999999999996</v>
      </c>
      <c r="Y16" s="43">
        <v>1</v>
      </c>
      <c r="Z16" s="43"/>
      <c r="AA16" s="76">
        <f t="shared" si="7"/>
        <v>1</v>
      </c>
      <c r="AB16" s="77">
        <f t="shared" si="8"/>
        <v>1.25</v>
      </c>
      <c r="AC16" s="43">
        <v>1</v>
      </c>
      <c r="AD16" s="43"/>
      <c r="AE16" s="76">
        <f t="shared" si="14"/>
        <v>1</v>
      </c>
    </row>
    <row r="17" spans="1:31" ht="12.75">
      <c r="A17" s="78" t="s">
        <v>77</v>
      </c>
      <c r="B17" s="79" t="s">
        <v>14</v>
      </c>
      <c r="C17" s="80">
        <f>C19+C20+C21+C22+C23</f>
        <v>2773.1715600000002</v>
      </c>
      <c r="D17" s="43"/>
      <c r="E17" s="76">
        <f t="shared" si="0"/>
        <v>2773.1715600000002</v>
      </c>
      <c r="F17" s="80">
        <f>F19+F20+F21+F22+F23</f>
        <v>3480.4396299999999</v>
      </c>
      <c r="G17" s="43"/>
      <c r="H17" s="76">
        <f t="shared" si="1"/>
        <v>3480.4396299999999</v>
      </c>
      <c r="I17" s="80">
        <f>I19+I20+I21+I22+I23</f>
        <v>-707.07018999999991</v>
      </c>
      <c r="J17" s="43"/>
      <c r="K17" s="76">
        <f t="shared" si="2"/>
        <v>-707.07018999999991</v>
      </c>
      <c r="L17" s="80">
        <f>L19+L20+L21+L22+L23</f>
        <v>500</v>
      </c>
      <c r="M17" s="43"/>
      <c r="N17" s="76">
        <f t="shared" si="3"/>
        <v>500</v>
      </c>
      <c r="O17" s="80">
        <f>O19+O20+O21+O22+O23</f>
        <v>3366.1</v>
      </c>
      <c r="P17" s="43"/>
      <c r="Q17" s="76">
        <f t="shared" si="4"/>
        <v>3366.1</v>
      </c>
      <c r="R17" s="77">
        <f t="shared" si="10"/>
        <v>1.2138087843364438</v>
      </c>
      <c r="S17" s="80">
        <f>S19+S20+S21+S22+S23</f>
        <v>1006.05287</v>
      </c>
      <c r="T17" s="43"/>
      <c r="U17" s="76">
        <f t="shared" si="5"/>
        <v>1006.05287</v>
      </c>
      <c r="V17" s="80">
        <f>V19+V20+V21+V22+V23</f>
        <v>119.96213000000003</v>
      </c>
      <c r="W17" s="43"/>
      <c r="X17" s="76">
        <f t="shared" si="6"/>
        <v>119.96213000000003</v>
      </c>
      <c r="Y17" s="80">
        <f>Y19+Y20+Y21+Y22+Y23</f>
        <v>1126.0999999999999</v>
      </c>
      <c r="Z17" s="43"/>
      <c r="AA17" s="76">
        <f t="shared" si="7"/>
        <v>1126.0999999999999</v>
      </c>
      <c r="AB17" s="77">
        <f t="shared" si="8"/>
        <v>0.4060693598054928</v>
      </c>
      <c r="AC17" s="80">
        <f>AC19+AC20+AC21+AC22+AC23</f>
        <v>4511.2</v>
      </c>
      <c r="AD17" s="43"/>
      <c r="AE17" s="76">
        <f t="shared" si="14"/>
        <v>4511.2</v>
      </c>
    </row>
    <row r="18" spans="1:31" ht="12.75">
      <c r="A18" s="78"/>
      <c r="B18" s="79" t="s">
        <v>42</v>
      </c>
      <c r="C18" s="43"/>
      <c r="D18" s="43"/>
      <c r="E18" s="76"/>
      <c r="F18" s="43"/>
      <c r="G18" s="43"/>
      <c r="H18" s="76"/>
      <c r="I18" s="43"/>
      <c r="J18" s="43"/>
      <c r="K18" s="76"/>
      <c r="L18" s="43"/>
      <c r="M18" s="43"/>
      <c r="N18" s="76"/>
      <c r="O18" s="43"/>
      <c r="P18" s="43"/>
      <c r="Q18" s="76"/>
      <c r="R18" s="77"/>
      <c r="S18" s="43"/>
      <c r="T18" s="43"/>
      <c r="U18" s="76"/>
      <c r="V18" s="43"/>
      <c r="W18" s="43"/>
      <c r="X18" s="76"/>
      <c r="Y18" s="43"/>
      <c r="Z18" s="43"/>
      <c r="AA18" s="76"/>
      <c r="AB18" s="77"/>
      <c r="AC18" s="43"/>
      <c r="AD18" s="43"/>
      <c r="AE18" s="76"/>
    </row>
    <row r="19" spans="1:31" ht="25.5">
      <c r="A19" s="78" t="s">
        <v>8</v>
      </c>
      <c r="B19" s="79" t="s">
        <v>71</v>
      </c>
      <c r="C19" s="43">
        <v>129.53986</v>
      </c>
      <c r="D19" s="43"/>
      <c r="E19" s="76">
        <f t="shared" si="0"/>
        <v>129.53986</v>
      </c>
      <c r="F19" s="43">
        <v>78.400450000000006</v>
      </c>
      <c r="G19" s="43"/>
      <c r="H19" s="76">
        <f t="shared" si="1"/>
        <v>78.400450000000006</v>
      </c>
      <c r="I19" s="43">
        <f>C19-F19</f>
        <v>51.139409999999998</v>
      </c>
      <c r="J19" s="43"/>
      <c r="K19" s="76">
        <f t="shared" si="2"/>
        <v>51.139409999999998</v>
      </c>
      <c r="L19" s="43">
        <v>104</v>
      </c>
      <c r="M19" s="43"/>
      <c r="N19" s="76">
        <f t="shared" si="3"/>
        <v>104</v>
      </c>
      <c r="O19" s="43">
        <v>225</v>
      </c>
      <c r="P19" s="43"/>
      <c r="Q19" s="76">
        <f t="shared" si="4"/>
        <v>225</v>
      </c>
      <c r="R19" s="77">
        <f t="shared" si="10"/>
        <v>1.7369171157047723</v>
      </c>
      <c r="S19" s="43">
        <v>204.52968000000001</v>
      </c>
      <c r="T19" s="43"/>
      <c r="U19" s="76">
        <f t="shared" si="5"/>
        <v>204.52968000000001</v>
      </c>
      <c r="V19" s="43">
        <f>Y19-S19</f>
        <v>20.470319999999987</v>
      </c>
      <c r="W19" s="43"/>
      <c r="X19" s="76">
        <f t="shared" si="6"/>
        <v>20.470319999999987</v>
      </c>
      <c r="Y19" s="43">
        <v>225</v>
      </c>
      <c r="Z19" s="43"/>
      <c r="AA19" s="76">
        <f t="shared" si="7"/>
        <v>225</v>
      </c>
      <c r="AB19" s="77">
        <f t="shared" si="8"/>
        <v>1.7369171157047723</v>
      </c>
      <c r="AC19" s="43">
        <v>285</v>
      </c>
      <c r="AD19" s="43"/>
      <c r="AE19" s="76">
        <f t="shared" ref="AE19:AE25" si="15">AC19-AD19</f>
        <v>285</v>
      </c>
    </row>
    <row r="20" spans="1:31" ht="25.5">
      <c r="A20" s="78" t="s">
        <v>9</v>
      </c>
      <c r="B20" s="79" t="s">
        <v>72</v>
      </c>
      <c r="C20" s="43">
        <v>91.427350000000004</v>
      </c>
      <c r="D20" s="43"/>
      <c r="E20" s="76">
        <f t="shared" si="0"/>
        <v>91.427350000000004</v>
      </c>
      <c r="F20" s="43">
        <v>71.185419999999993</v>
      </c>
      <c r="G20" s="43"/>
      <c r="H20" s="76">
        <f t="shared" si="1"/>
        <v>71.185419999999993</v>
      </c>
      <c r="I20" s="43">
        <f t="shared" ref="I20:I23" si="16">C20-F20</f>
        <v>20.241930000000011</v>
      </c>
      <c r="J20" s="43"/>
      <c r="K20" s="76">
        <f t="shared" si="2"/>
        <v>20.241930000000011</v>
      </c>
      <c r="L20" s="43">
        <v>246</v>
      </c>
      <c r="M20" s="43"/>
      <c r="N20" s="76">
        <f t="shared" si="3"/>
        <v>246</v>
      </c>
      <c r="O20" s="43">
        <v>246</v>
      </c>
      <c r="P20" s="43"/>
      <c r="Q20" s="76">
        <f t="shared" si="4"/>
        <v>246</v>
      </c>
      <c r="R20" s="77">
        <f t="shared" si="10"/>
        <v>2.6906609455485695</v>
      </c>
      <c r="S20" s="43">
        <v>161.55819</v>
      </c>
      <c r="T20" s="43"/>
      <c r="U20" s="76">
        <f t="shared" si="5"/>
        <v>161.55819</v>
      </c>
      <c r="V20" s="43">
        <f t="shared" ref="V20:V23" si="17">Y20-S20</f>
        <v>84.441810000000004</v>
      </c>
      <c r="W20" s="43"/>
      <c r="X20" s="76">
        <f t="shared" si="6"/>
        <v>84.441810000000004</v>
      </c>
      <c r="Y20" s="43">
        <v>246</v>
      </c>
      <c r="Z20" s="43"/>
      <c r="AA20" s="76">
        <f t="shared" si="7"/>
        <v>246</v>
      </c>
      <c r="AB20" s="77">
        <f t="shared" si="8"/>
        <v>2.6906609455485695</v>
      </c>
      <c r="AC20" s="43">
        <v>250</v>
      </c>
      <c r="AD20" s="43"/>
      <c r="AE20" s="76">
        <f t="shared" si="15"/>
        <v>250</v>
      </c>
    </row>
    <row r="21" spans="1:31" ht="25.5">
      <c r="A21" s="78" t="s">
        <v>10</v>
      </c>
      <c r="B21" s="79" t="s">
        <v>73</v>
      </c>
      <c r="C21" s="43">
        <v>266.81445000000002</v>
      </c>
      <c r="D21" s="43">
        <v>168</v>
      </c>
      <c r="E21" s="76">
        <f t="shared" si="0"/>
        <v>98.814450000000022</v>
      </c>
      <c r="F21" s="43">
        <v>267.01233000000002</v>
      </c>
      <c r="G21" s="43">
        <v>168</v>
      </c>
      <c r="H21" s="76">
        <f t="shared" si="1"/>
        <v>99.01233000000002</v>
      </c>
      <c r="I21" s="43"/>
      <c r="J21" s="43"/>
      <c r="K21" s="76">
        <f t="shared" si="2"/>
        <v>0</v>
      </c>
      <c r="L21" s="43"/>
      <c r="M21" s="43"/>
      <c r="N21" s="76">
        <f t="shared" si="3"/>
        <v>0</v>
      </c>
      <c r="O21" s="43">
        <v>75</v>
      </c>
      <c r="P21" s="43"/>
      <c r="Q21" s="76">
        <f t="shared" si="4"/>
        <v>75</v>
      </c>
      <c r="R21" s="77">
        <f t="shared" si="10"/>
        <v>0.75899830439778782</v>
      </c>
      <c r="S21" s="43">
        <v>74.915000000000006</v>
      </c>
      <c r="T21" s="43"/>
      <c r="U21" s="76">
        <f t="shared" si="5"/>
        <v>74.915000000000006</v>
      </c>
      <c r="V21" s="43"/>
      <c r="W21" s="43"/>
      <c r="X21" s="76">
        <f t="shared" si="6"/>
        <v>0</v>
      </c>
      <c r="Y21" s="43">
        <v>75</v>
      </c>
      <c r="Z21" s="43"/>
      <c r="AA21" s="76">
        <f t="shared" si="7"/>
        <v>75</v>
      </c>
      <c r="AB21" s="77">
        <f t="shared" si="8"/>
        <v>0.75899830439778782</v>
      </c>
      <c r="AC21" s="43">
        <v>176.2</v>
      </c>
      <c r="AD21" s="43"/>
      <c r="AE21" s="76">
        <f t="shared" si="15"/>
        <v>176.2</v>
      </c>
    </row>
    <row r="22" spans="1:31" ht="25.5">
      <c r="A22" s="78" t="s">
        <v>11</v>
      </c>
      <c r="B22" s="79" t="s">
        <v>74</v>
      </c>
      <c r="C22" s="43">
        <v>2280.02</v>
      </c>
      <c r="D22" s="43"/>
      <c r="E22" s="76">
        <f t="shared" si="0"/>
        <v>2280.02</v>
      </c>
      <c r="F22" s="43">
        <v>2052.02</v>
      </c>
      <c r="G22" s="43"/>
      <c r="H22" s="76">
        <f t="shared" si="1"/>
        <v>2052.02</v>
      </c>
      <c r="I22" s="43">
        <f t="shared" si="16"/>
        <v>228</v>
      </c>
      <c r="J22" s="43"/>
      <c r="K22" s="76">
        <f t="shared" si="2"/>
        <v>228</v>
      </c>
      <c r="L22" s="43">
        <v>150</v>
      </c>
      <c r="M22" s="43"/>
      <c r="N22" s="76">
        <f t="shared" si="3"/>
        <v>150</v>
      </c>
      <c r="O22" s="43">
        <v>2800</v>
      </c>
      <c r="P22" s="43"/>
      <c r="Q22" s="76">
        <f t="shared" si="4"/>
        <v>2800</v>
      </c>
      <c r="R22" s="77">
        <f t="shared" si="10"/>
        <v>1.228059402987693</v>
      </c>
      <c r="S22" s="43">
        <v>558.54999999999995</v>
      </c>
      <c r="T22" s="43"/>
      <c r="U22" s="76">
        <f t="shared" si="5"/>
        <v>558.54999999999995</v>
      </c>
      <c r="V22" s="43">
        <f t="shared" si="17"/>
        <v>1.4500000000000455</v>
      </c>
      <c r="W22" s="43"/>
      <c r="X22" s="76">
        <f t="shared" si="6"/>
        <v>1.4500000000000455</v>
      </c>
      <c r="Y22" s="43">
        <v>560</v>
      </c>
      <c r="Z22" s="43"/>
      <c r="AA22" s="76">
        <f t="shared" si="7"/>
        <v>560</v>
      </c>
      <c r="AB22" s="77">
        <f t="shared" si="8"/>
        <v>0.24561188059753861</v>
      </c>
      <c r="AC22" s="43">
        <v>3100</v>
      </c>
      <c r="AD22" s="43"/>
      <c r="AE22" s="76">
        <f t="shared" si="15"/>
        <v>3100</v>
      </c>
    </row>
    <row r="23" spans="1:31" ht="12.75">
      <c r="A23" s="78" t="s">
        <v>12</v>
      </c>
      <c r="B23" s="79" t="s">
        <v>75</v>
      </c>
      <c r="C23" s="43">
        <v>5.3699000000000003</v>
      </c>
      <c r="D23" s="43"/>
      <c r="E23" s="76">
        <f t="shared" si="0"/>
        <v>5.3699000000000003</v>
      </c>
      <c r="F23" s="43">
        <v>1011.82143</v>
      </c>
      <c r="G23" s="43"/>
      <c r="H23" s="76">
        <f t="shared" si="1"/>
        <v>1011.82143</v>
      </c>
      <c r="I23" s="43">
        <f t="shared" si="16"/>
        <v>-1006.4515299999999</v>
      </c>
      <c r="J23" s="43"/>
      <c r="K23" s="76">
        <f t="shared" si="2"/>
        <v>-1006.4515299999999</v>
      </c>
      <c r="L23" s="43"/>
      <c r="M23" s="43"/>
      <c r="N23" s="76">
        <f t="shared" si="3"/>
        <v>0</v>
      </c>
      <c r="O23" s="43">
        <v>20.100000000000001</v>
      </c>
      <c r="P23" s="43"/>
      <c r="Q23" s="76">
        <f t="shared" si="4"/>
        <v>20.100000000000001</v>
      </c>
      <c r="R23" s="77">
        <f t="shared" si="10"/>
        <v>3.7430864634350733</v>
      </c>
      <c r="S23" s="43">
        <v>6.5</v>
      </c>
      <c r="T23" s="43"/>
      <c r="U23" s="76">
        <f t="shared" si="5"/>
        <v>6.5</v>
      </c>
      <c r="V23" s="43">
        <f t="shared" si="17"/>
        <v>13.600000000000001</v>
      </c>
      <c r="W23" s="43"/>
      <c r="X23" s="76">
        <f t="shared" si="6"/>
        <v>13.600000000000001</v>
      </c>
      <c r="Y23" s="43">
        <v>20.100000000000001</v>
      </c>
      <c r="Z23" s="43"/>
      <c r="AA23" s="76">
        <f t="shared" si="7"/>
        <v>20.100000000000001</v>
      </c>
      <c r="AB23" s="77">
        <f t="shared" si="8"/>
        <v>3.7430864634350733</v>
      </c>
      <c r="AC23" s="43">
        <v>700</v>
      </c>
      <c r="AD23" s="43"/>
      <c r="AE23" s="76">
        <f t="shared" si="15"/>
        <v>700</v>
      </c>
    </row>
    <row r="24" spans="1:31" s="7" customFormat="1" ht="27">
      <c r="A24" s="73" t="s">
        <v>15</v>
      </c>
      <c r="B24" s="74" t="s">
        <v>16</v>
      </c>
      <c r="C24" s="85">
        <f>C25+C33+C34</f>
        <v>32282.7</v>
      </c>
      <c r="D24" s="85">
        <f>D25+D33+D34</f>
        <v>11884.1</v>
      </c>
      <c r="E24" s="76">
        <f t="shared" si="0"/>
        <v>20398.599999999999</v>
      </c>
      <c r="F24" s="85">
        <f>F25+F33+F34</f>
        <v>19730.01312</v>
      </c>
      <c r="G24" s="85">
        <f>G25+G33+G34</f>
        <v>10761.3478</v>
      </c>
      <c r="H24" s="76">
        <f t="shared" si="1"/>
        <v>8968.6653200000001</v>
      </c>
      <c r="I24" s="85">
        <f>I25+I33+I34</f>
        <v>12552.686879999999</v>
      </c>
      <c r="J24" s="85">
        <f>J25+J33+J34</f>
        <v>1122.7522000000008</v>
      </c>
      <c r="K24" s="76">
        <f t="shared" si="2"/>
        <v>11429.934679999998</v>
      </c>
      <c r="L24" s="85">
        <f>L25+L33+L34</f>
        <v>30270</v>
      </c>
      <c r="M24" s="85">
        <f>M25+M33+M34</f>
        <v>15974.9</v>
      </c>
      <c r="N24" s="76">
        <f t="shared" si="3"/>
        <v>14295.1</v>
      </c>
      <c r="O24" s="85">
        <f>O25+O33+O34</f>
        <v>36475.299999999996</v>
      </c>
      <c r="P24" s="85">
        <f>P25+P33+P34</f>
        <v>22180.3</v>
      </c>
      <c r="Q24" s="76">
        <f t="shared" si="4"/>
        <v>14294.999999999996</v>
      </c>
      <c r="R24" s="77">
        <f t="shared" si="10"/>
        <v>0.70078338709519272</v>
      </c>
      <c r="S24" s="85">
        <f>S25+S33+S34</f>
        <v>7614.856600000001</v>
      </c>
      <c r="T24" s="85">
        <f>T25+T33+T34</f>
        <v>-161.03940000000011</v>
      </c>
      <c r="U24" s="76">
        <f t="shared" si="5"/>
        <v>7775.8960000000006</v>
      </c>
      <c r="V24" s="85">
        <f>V25+V33+V34</f>
        <v>28959.6234</v>
      </c>
      <c r="W24" s="85">
        <f>W25+W33+W34</f>
        <v>21477.419399999999</v>
      </c>
      <c r="X24" s="76">
        <f t="shared" si="6"/>
        <v>7482.2040000000015</v>
      </c>
      <c r="Y24" s="85">
        <f>Y25+Y33+Y34</f>
        <v>36574.479999999996</v>
      </c>
      <c r="Z24" s="85">
        <f>Z25+Z33+Z34</f>
        <v>21316.379999999997</v>
      </c>
      <c r="AA24" s="76">
        <f t="shared" si="7"/>
        <v>15258.099999999999</v>
      </c>
      <c r="AB24" s="77">
        <f t="shared" si="8"/>
        <v>0.74799741158706967</v>
      </c>
      <c r="AC24" s="85">
        <f>AC25+AC33+AC34</f>
        <v>11936.1</v>
      </c>
      <c r="AD24" s="85">
        <f>AD25+AD33+AD34</f>
        <v>179.4</v>
      </c>
      <c r="AE24" s="76">
        <f t="shared" si="15"/>
        <v>11756.7</v>
      </c>
    </row>
    <row r="25" spans="1:31" ht="25.5">
      <c r="A25" s="78" t="s">
        <v>144</v>
      </c>
      <c r="B25" s="84" t="s">
        <v>68</v>
      </c>
      <c r="C25" s="85">
        <f>C26+C29+C31+C32</f>
        <v>32635.5</v>
      </c>
      <c r="D25" s="85">
        <f>D26+D29+D31+D32</f>
        <v>12236.9</v>
      </c>
      <c r="E25" s="76">
        <f t="shared" si="0"/>
        <v>20398.599999999999</v>
      </c>
      <c r="F25" s="85">
        <f>F26+F29+F31+F32</f>
        <v>20082.813119999999</v>
      </c>
      <c r="G25" s="85">
        <f>G26+G29+G31+G32</f>
        <v>11114.147799999999</v>
      </c>
      <c r="H25" s="76">
        <f t="shared" si="1"/>
        <v>8968.6653200000001</v>
      </c>
      <c r="I25" s="85">
        <f>I26+I29+I31+I32</f>
        <v>12552.686879999999</v>
      </c>
      <c r="J25" s="85">
        <f>J26+J29+J31+J32</f>
        <v>1122.7522000000008</v>
      </c>
      <c r="K25" s="76">
        <f t="shared" si="2"/>
        <v>11429.934679999998</v>
      </c>
      <c r="L25" s="85">
        <f>L26+L29+L31+L32</f>
        <v>30270</v>
      </c>
      <c r="M25" s="85">
        <f>M26+M29+M31+M32</f>
        <v>15974.9</v>
      </c>
      <c r="N25" s="76">
        <f t="shared" si="3"/>
        <v>14295.1</v>
      </c>
      <c r="O25" s="85">
        <f>O26+O29+O31+O32</f>
        <v>36475.299999999996</v>
      </c>
      <c r="P25" s="85">
        <f>P26+P29+P31+P32</f>
        <v>22180.3</v>
      </c>
      <c r="Q25" s="76">
        <f t="shared" si="4"/>
        <v>14294.999999999996</v>
      </c>
      <c r="R25" s="77">
        <f t="shared" si="10"/>
        <v>0.70078338709519272</v>
      </c>
      <c r="S25" s="85">
        <f>S26+S29+S31+S32</f>
        <v>9569.6766000000007</v>
      </c>
      <c r="T25" s="85">
        <f>T26+T29+T31+T32</f>
        <v>1793.7805999999998</v>
      </c>
      <c r="U25" s="76">
        <f t="shared" si="5"/>
        <v>7775.8960000000006</v>
      </c>
      <c r="V25" s="85">
        <f>V26+V29+V31+V32</f>
        <v>28959.6234</v>
      </c>
      <c r="W25" s="85">
        <f>W26+W29+W31+W32</f>
        <v>21477.419399999999</v>
      </c>
      <c r="X25" s="76">
        <f t="shared" si="6"/>
        <v>7482.2040000000015</v>
      </c>
      <c r="Y25" s="85">
        <f>Y26+Y29+Y31+Y32</f>
        <v>38529.299999999996</v>
      </c>
      <c r="Z25" s="85">
        <f>Z26+Z29+Z31+Z32</f>
        <v>23271.199999999997</v>
      </c>
      <c r="AA25" s="76">
        <f t="shared" si="7"/>
        <v>15258.099999999999</v>
      </c>
      <c r="AB25" s="77">
        <f t="shared" si="8"/>
        <v>0.74799741158706967</v>
      </c>
      <c r="AC25" s="85">
        <f>AC26+AC29+AC31+AC32</f>
        <v>11936.1</v>
      </c>
      <c r="AD25" s="85">
        <f>AD26+AD29+AD31+AD32</f>
        <v>179.4</v>
      </c>
      <c r="AE25" s="76">
        <f t="shared" si="15"/>
        <v>11756.7</v>
      </c>
    </row>
    <row r="26" spans="1:31" s="11" customFormat="1" ht="12.75">
      <c r="A26" s="78" t="s">
        <v>8</v>
      </c>
      <c r="B26" s="84" t="s">
        <v>103</v>
      </c>
      <c r="C26" s="43">
        <v>20398.599999999999</v>
      </c>
      <c r="D26" s="45"/>
      <c r="E26" s="76"/>
      <c r="F26" s="43">
        <v>8968.6653299999998</v>
      </c>
      <c r="G26" s="45"/>
      <c r="H26" s="76"/>
      <c r="I26" s="43">
        <f>C26-F26</f>
        <v>11429.934669999999</v>
      </c>
      <c r="J26" s="45"/>
      <c r="K26" s="76"/>
      <c r="L26" s="43">
        <v>14295</v>
      </c>
      <c r="M26" s="45"/>
      <c r="N26" s="76"/>
      <c r="O26" s="43">
        <v>14295</v>
      </c>
      <c r="P26" s="45"/>
      <c r="Q26" s="76"/>
      <c r="R26" s="77"/>
      <c r="S26" s="43">
        <v>7775.8959999999997</v>
      </c>
      <c r="T26" s="45"/>
      <c r="U26" s="76"/>
      <c r="V26" s="43">
        <f>Y26-S26</f>
        <v>7482.2040000000006</v>
      </c>
      <c r="W26" s="45"/>
      <c r="X26" s="76"/>
      <c r="Y26" s="43">
        <f>14295+963.1</f>
        <v>15258.1</v>
      </c>
      <c r="Z26" s="45"/>
      <c r="AA26" s="76"/>
      <c r="AB26" s="77"/>
      <c r="AC26" s="43">
        <v>11756.7</v>
      </c>
      <c r="AD26" s="45"/>
      <c r="AE26" s="76"/>
    </row>
    <row r="27" spans="1:31" s="11" customFormat="1" ht="25.5">
      <c r="A27" s="78"/>
      <c r="B27" s="84" t="s">
        <v>104</v>
      </c>
      <c r="C27" s="43">
        <v>12434</v>
      </c>
      <c r="D27" s="45"/>
      <c r="E27" s="76">
        <f t="shared" si="0"/>
        <v>12434</v>
      </c>
      <c r="F27" s="43">
        <v>8968.6653299999998</v>
      </c>
      <c r="G27" s="45"/>
      <c r="H27" s="76">
        <f t="shared" si="1"/>
        <v>8968.6653299999998</v>
      </c>
      <c r="I27" s="43">
        <f t="shared" ref="I27:I31" si="18">C27-F27</f>
        <v>3465.3346700000002</v>
      </c>
      <c r="J27" s="45"/>
      <c r="K27" s="76">
        <f t="shared" si="2"/>
        <v>3465.3346700000002</v>
      </c>
      <c r="L27" s="43">
        <v>14295</v>
      </c>
      <c r="M27" s="45"/>
      <c r="N27" s="76">
        <f t="shared" si="3"/>
        <v>14295</v>
      </c>
      <c r="O27" s="43">
        <v>14295</v>
      </c>
      <c r="P27" s="45"/>
      <c r="Q27" s="76">
        <f t="shared" si="4"/>
        <v>14295</v>
      </c>
      <c r="R27" s="77">
        <f t="shared" si="10"/>
        <v>1.1496702589673475</v>
      </c>
      <c r="S27" s="43">
        <v>7775.8959999999997</v>
      </c>
      <c r="T27" s="45"/>
      <c r="U27" s="76">
        <f t="shared" si="5"/>
        <v>7775.8959999999997</v>
      </c>
      <c r="V27" s="43">
        <f t="shared" ref="V27:V33" si="19">Y27-S27</f>
        <v>6519.1040000000003</v>
      </c>
      <c r="W27" s="45"/>
      <c r="X27" s="76">
        <f t="shared" si="6"/>
        <v>6519.1040000000003</v>
      </c>
      <c r="Y27" s="43">
        <f>14295</f>
        <v>14295</v>
      </c>
      <c r="Z27" s="45"/>
      <c r="AA27" s="76">
        <f t="shared" si="7"/>
        <v>14295</v>
      </c>
      <c r="AB27" s="77">
        <f t="shared" si="8"/>
        <v>1.1496702589673475</v>
      </c>
      <c r="AC27" s="43">
        <v>11756.7</v>
      </c>
      <c r="AD27" s="45"/>
      <c r="AE27" s="76">
        <f t="shared" ref="AE27:AE35" si="20">AC27-AD27</f>
        <v>11756.7</v>
      </c>
    </row>
    <row r="28" spans="1:31" s="11" customFormat="1" ht="25.5">
      <c r="A28" s="78"/>
      <c r="B28" s="84" t="s">
        <v>162</v>
      </c>
      <c r="C28" s="43">
        <v>7114.6</v>
      </c>
      <c r="D28" s="45"/>
      <c r="E28" s="76">
        <f t="shared" si="0"/>
        <v>7114.6</v>
      </c>
      <c r="F28" s="43"/>
      <c r="G28" s="45"/>
      <c r="H28" s="76">
        <f t="shared" si="1"/>
        <v>0</v>
      </c>
      <c r="I28" s="43">
        <f t="shared" si="18"/>
        <v>7114.6</v>
      </c>
      <c r="J28" s="45"/>
      <c r="K28" s="76">
        <f t="shared" si="2"/>
        <v>7114.6</v>
      </c>
      <c r="L28" s="43"/>
      <c r="M28" s="45"/>
      <c r="N28" s="76">
        <f t="shared" si="3"/>
        <v>0</v>
      </c>
      <c r="O28" s="43"/>
      <c r="P28" s="45"/>
      <c r="Q28" s="76">
        <f t="shared" si="4"/>
        <v>0</v>
      </c>
      <c r="R28" s="77">
        <f t="shared" si="10"/>
        <v>0</v>
      </c>
      <c r="S28" s="43"/>
      <c r="T28" s="45"/>
      <c r="U28" s="76">
        <f t="shared" si="5"/>
        <v>0</v>
      </c>
      <c r="V28" s="43"/>
      <c r="W28" s="45"/>
      <c r="X28" s="76">
        <f t="shared" si="6"/>
        <v>0</v>
      </c>
      <c r="Y28" s="43"/>
      <c r="Z28" s="45"/>
      <c r="AA28" s="76">
        <f t="shared" si="7"/>
        <v>0</v>
      </c>
      <c r="AB28" s="77">
        <f t="shared" si="8"/>
        <v>0</v>
      </c>
      <c r="AC28" s="43"/>
      <c r="AD28" s="45"/>
      <c r="AE28" s="76">
        <f t="shared" si="20"/>
        <v>0</v>
      </c>
    </row>
    <row r="29" spans="1:31" s="11" customFormat="1" ht="12.75">
      <c r="A29" s="78" t="s">
        <v>9</v>
      </c>
      <c r="B29" s="84" t="s">
        <v>105</v>
      </c>
      <c r="C29" s="43">
        <v>11995.5</v>
      </c>
      <c r="D29" s="45">
        <v>11995.5</v>
      </c>
      <c r="E29" s="76">
        <f t="shared" si="0"/>
        <v>0</v>
      </c>
      <c r="F29" s="43">
        <v>10876.247789999999</v>
      </c>
      <c r="G29" s="45">
        <v>10876.247799999999</v>
      </c>
      <c r="H29" s="76">
        <f t="shared" si="1"/>
        <v>-9.9999997473787516E-6</v>
      </c>
      <c r="I29" s="43">
        <f t="shared" si="18"/>
        <v>1119.2522100000006</v>
      </c>
      <c r="J29" s="45">
        <f>D29-G29</f>
        <v>1119.2522000000008</v>
      </c>
      <c r="K29" s="76">
        <f t="shared" si="2"/>
        <v>9.9999997473787516E-6</v>
      </c>
      <c r="L29" s="43">
        <v>15709</v>
      </c>
      <c r="M29" s="45">
        <v>15709</v>
      </c>
      <c r="N29" s="76">
        <f t="shared" si="3"/>
        <v>0</v>
      </c>
      <c r="O29" s="43">
        <v>22020.7</v>
      </c>
      <c r="P29" s="45">
        <v>22020.7</v>
      </c>
      <c r="Q29" s="76">
        <f t="shared" si="4"/>
        <v>0</v>
      </c>
      <c r="R29" s="77" t="e">
        <f t="shared" si="10"/>
        <v>#DIV/0!</v>
      </c>
      <c r="S29" s="43">
        <v>1634.1805999999999</v>
      </c>
      <c r="T29" s="45">
        <v>1634.1805999999999</v>
      </c>
      <c r="U29" s="76">
        <f t="shared" si="5"/>
        <v>0</v>
      </c>
      <c r="V29" s="43">
        <f t="shared" si="19"/>
        <v>21477.419399999999</v>
      </c>
      <c r="W29" s="45">
        <f>Z29-T29</f>
        <v>21477.419399999999</v>
      </c>
      <c r="X29" s="76">
        <f t="shared" si="6"/>
        <v>0</v>
      </c>
      <c r="Y29" s="43">
        <v>23111.599999999999</v>
      </c>
      <c r="Z29" s="45">
        <v>23111.599999999999</v>
      </c>
      <c r="AA29" s="76">
        <f t="shared" si="7"/>
        <v>0</v>
      </c>
      <c r="AB29" s="77" t="e">
        <f t="shared" si="8"/>
        <v>#DIV/0!</v>
      </c>
      <c r="AC29" s="43">
        <v>11.4</v>
      </c>
      <c r="AD29" s="45">
        <v>11.4</v>
      </c>
      <c r="AE29" s="76">
        <f t="shared" si="20"/>
        <v>0</v>
      </c>
    </row>
    <row r="30" spans="1:31" s="11" customFormat="1" ht="12.75">
      <c r="A30" s="78"/>
      <c r="B30" s="84" t="s">
        <v>106</v>
      </c>
      <c r="C30" s="43">
        <v>9251</v>
      </c>
      <c r="D30" s="45">
        <v>9251.02</v>
      </c>
      <c r="E30" s="76">
        <f t="shared" si="0"/>
        <v>-2.0000000000436557E-2</v>
      </c>
      <c r="F30" s="43">
        <v>2451</v>
      </c>
      <c r="G30" s="45">
        <v>2451.20802</v>
      </c>
      <c r="H30" s="76">
        <f t="shared" si="1"/>
        <v>-0.20802000000003318</v>
      </c>
      <c r="I30" s="43">
        <f t="shared" si="18"/>
        <v>6800</v>
      </c>
      <c r="J30" s="45">
        <f t="shared" ref="J30:J31" si="21">D30-G30</f>
        <v>6799.8119800000004</v>
      </c>
      <c r="K30" s="76">
        <f t="shared" si="2"/>
        <v>0.18801999999959662</v>
      </c>
      <c r="L30" s="43">
        <v>8835</v>
      </c>
      <c r="M30" s="45">
        <v>8835</v>
      </c>
      <c r="N30" s="76">
        <f t="shared" si="3"/>
        <v>0</v>
      </c>
      <c r="O30" s="43">
        <v>10209.200000000001</v>
      </c>
      <c r="P30" s="45">
        <v>10209.200000000001</v>
      </c>
      <c r="Q30" s="76">
        <f t="shared" si="4"/>
        <v>0</v>
      </c>
      <c r="R30" s="77">
        <f t="shared" si="10"/>
        <v>0</v>
      </c>
      <c r="S30" s="43"/>
      <c r="T30" s="45"/>
      <c r="U30" s="76">
        <f t="shared" si="5"/>
        <v>0</v>
      </c>
      <c r="V30" s="43">
        <f t="shared" si="19"/>
        <v>11384.2</v>
      </c>
      <c r="W30" s="45">
        <f t="shared" ref="W30" si="22">Z30-T30</f>
        <v>11384.2</v>
      </c>
      <c r="X30" s="76">
        <f t="shared" si="6"/>
        <v>0</v>
      </c>
      <c r="Y30" s="43">
        <v>11384.2</v>
      </c>
      <c r="Z30" s="45">
        <v>11384.2</v>
      </c>
      <c r="AA30" s="76">
        <f t="shared" si="7"/>
        <v>0</v>
      </c>
      <c r="AB30" s="77">
        <f t="shared" si="8"/>
        <v>0</v>
      </c>
      <c r="AC30" s="43"/>
      <c r="AD30" s="45"/>
      <c r="AE30" s="76">
        <f t="shared" si="20"/>
        <v>0</v>
      </c>
    </row>
    <row r="31" spans="1:31" s="11" customFormat="1" ht="12.75">
      <c r="A31" s="78" t="s">
        <v>10</v>
      </c>
      <c r="B31" s="84" t="s">
        <v>107</v>
      </c>
      <c r="C31" s="43">
        <v>241.4</v>
      </c>
      <c r="D31" s="45">
        <v>241.4</v>
      </c>
      <c r="E31" s="76">
        <f t="shared" si="0"/>
        <v>0</v>
      </c>
      <c r="F31" s="43">
        <v>237.9</v>
      </c>
      <c r="G31" s="45">
        <v>237.9</v>
      </c>
      <c r="H31" s="76">
        <f t="shared" si="1"/>
        <v>0</v>
      </c>
      <c r="I31" s="43">
        <f t="shared" si="18"/>
        <v>3.5</v>
      </c>
      <c r="J31" s="45">
        <f t="shared" si="21"/>
        <v>3.5</v>
      </c>
      <c r="K31" s="76">
        <f t="shared" si="2"/>
        <v>0</v>
      </c>
      <c r="L31" s="43">
        <v>266</v>
      </c>
      <c r="M31" s="45">
        <v>265.89999999999998</v>
      </c>
      <c r="N31" s="76">
        <f t="shared" si="3"/>
        <v>0.10000000000002274</v>
      </c>
      <c r="O31" s="43">
        <v>159.6</v>
      </c>
      <c r="P31" s="45">
        <v>159.6</v>
      </c>
      <c r="Q31" s="76">
        <f t="shared" si="4"/>
        <v>0</v>
      </c>
      <c r="R31" s="77" t="e">
        <f t="shared" si="10"/>
        <v>#DIV/0!</v>
      </c>
      <c r="S31" s="43">
        <v>159.6</v>
      </c>
      <c r="T31" s="45">
        <v>159.6</v>
      </c>
      <c r="U31" s="76">
        <f t="shared" si="5"/>
        <v>0</v>
      </c>
      <c r="V31" s="43">
        <v>0</v>
      </c>
      <c r="W31" s="45">
        <v>0</v>
      </c>
      <c r="X31" s="76">
        <f t="shared" si="6"/>
        <v>0</v>
      </c>
      <c r="Y31" s="43">
        <v>159.6</v>
      </c>
      <c r="Z31" s="45">
        <v>159.6</v>
      </c>
      <c r="AA31" s="76">
        <f t="shared" si="7"/>
        <v>0</v>
      </c>
      <c r="AB31" s="77" t="e">
        <f t="shared" si="8"/>
        <v>#DIV/0!</v>
      </c>
      <c r="AC31" s="43">
        <v>168</v>
      </c>
      <c r="AD31" s="45">
        <v>168</v>
      </c>
      <c r="AE31" s="76">
        <f t="shared" si="20"/>
        <v>0</v>
      </c>
    </row>
    <row r="32" spans="1:31" s="11" customFormat="1" ht="25.5">
      <c r="A32" s="78" t="s">
        <v>11</v>
      </c>
      <c r="B32" s="84" t="s">
        <v>108</v>
      </c>
      <c r="C32" s="43"/>
      <c r="D32" s="45"/>
      <c r="E32" s="76">
        <f t="shared" si="0"/>
        <v>0</v>
      </c>
      <c r="F32" s="43"/>
      <c r="G32" s="45"/>
      <c r="H32" s="76">
        <f t="shared" si="1"/>
        <v>0</v>
      </c>
      <c r="I32" s="43"/>
      <c r="J32" s="45"/>
      <c r="K32" s="76">
        <f t="shared" si="2"/>
        <v>0</v>
      </c>
      <c r="L32" s="43"/>
      <c r="M32" s="45"/>
      <c r="N32" s="76">
        <f t="shared" si="3"/>
        <v>0</v>
      </c>
      <c r="O32" s="43"/>
      <c r="P32" s="45"/>
      <c r="Q32" s="76">
        <f t="shared" si="4"/>
        <v>0</v>
      </c>
      <c r="R32" s="77" t="e">
        <f t="shared" si="10"/>
        <v>#DIV/0!</v>
      </c>
      <c r="S32" s="43"/>
      <c r="T32" s="45"/>
      <c r="U32" s="76">
        <f t="shared" si="5"/>
        <v>0</v>
      </c>
      <c r="V32" s="43"/>
      <c r="W32" s="45"/>
      <c r="X32" s="76">
        <f t="shared" si="6"/>
        <v>0</v>
      </c>
      <c r="Y32" s="43"/>
      <c r="Z32" s="45"/>
      <c r="AA32" s="76">
        <f t="shared" si="7"/>
        <v>0</v>
      </c>
      <c r="AB32" s="77" t="e">
        <f t="shared" si="8"/>
        <v>#DIV/0!</v>
      </c>
      <c r="AC32" s="43"/>
      <c r="AD32" s="45"/>
      <c r="AE32" s="76">
        <f t="shared" si="20"/>
        <v>0</v>
      </c>
    </row>
    <row r="33" spans="1:32" ht="25.5">
      <c r="A33" s="78" t="s">
        <v>145</v>
      </c>
      <c r="B33" s="84" t="s">
        <v>17</v>
      </c>
      <c r="C33" s="43"/>
      <c r="D33" s="43"/>
      <c r="E33" s="76">
        <f t="shared" si="0"/>
        <v>0</v>
      </c>
      <c r="F33" s="43"/>
      <c r="G33" s="43"/>
      <c r="H33" s="76">
        <f t="shared" si="1"/>
        <v>0</v>
      </c>
      <c r="I33" s="43"/>
      <c r="J33" s="45"/>
      <c r="K33" s="76">
        <f t="shared" si="2"/>
        <v>0</v>
      </c>
      <c r="L33" s="43"/>
      <c r="M33" s="43"/>
      <c r="N33" s="76">
        <f t="shared" si="3"/>
        <v>0</v>
      </c>
      <c r="O33" s="43"/>
      <c r="P33" s="43"/>
      <c r="Q33" s="76">
        <f t="shared" si="4"/>
        <v>0</v>
      </c>
      <c r="R33" s="77" t="e">
        <f t="shared" si="10"/>
        <v>#DIV/0!</v>
      </c>
      <c r="S33" s="43"/>
      <c r="T33" s="43"/>
      <c r="U33" s="76">
        <f t="shared" si="5"/>
        <v>0</v>
      </c>
      <c r="V33" s="43">
        <f t="shared" si="19"/>
        <v>0</v>
      </c>
      <c r="W33" s="45"/>
      <c r="X33" s="76">
        <f t="shared" si="6"/>
        <v>0</v>
      </c>
      <c r="Y33" s="43"/>
      <c r="Z33" s="43"/>
      <c r="AA33" s="76">
        <f t="shared" si="7"/>
        <v>0</v>
      </c>
      <c r="AB33" s="77" t="e">
        <f t="shared" si="8"/>
        <v>#DIV/0!</v>
      </c>
      <c r="AC33" s="43"/>
      <c r="AD33" s="43"/>
      <c r="AE33" s="76">
        <f t="shared" si="20"/>
        <v>0</v>
      </c>
    </row>
    <row r="34" spans="1:32" ht="46.5" customHeight="1">
      <c r="A34" s="78" t="s">
        <v>146</v>
      </c>
      <c r="B34" s="160" t="s">
        <v>99</v>
      </c>
      <c r="C34" s="43">
        <v>-352.8</v>
      </c>
      <c r="D34" s="43">
        <v>-352.8</v>
      </c>
      <c r="E34" s="76">
        <f t="shared" si="0"/>
        <v>0</v>
      </c>
      <c r="F34" s="43">
        <v>-352.8</v>
      </c>
      <c r="G34" s="43">
        <v>-352.8</v>
      </c>
      <c r="H34" s="76">
        <f t="shared" si="1"/>
        <v>0</v>
      </c>
      <c r="I34" s="43"/>
      <c r="J34" s="45"/>
      <c r="K34" s="76">
        <f t="shared" si="2"/>
        <v>0</v>
      </c>
      <c r="L34" s="43"/>
      <c r="M34" s="43"/>
      <c r="N34" s="76">
        <f t="shared" si="3"/>
        <v>0</v>
      </c>
      <c r="O34" s="43"/>
      <c r="P34" s="43"/>
      <c r="Q34" s="76">
        <f t="shared" si="4"/>
        <v>0</v>
      </c>
      <c r="R34" s="77" t="e">
        <f t="shared" si="10"/>
        <v>#DIV/0!</v>
      </c>
      <c r="S34" s="43">
        <v>-1954.82</v>
      </c>
      <c r="T34" s="43">
        <v>-1954.82</v>
      </c>
      <c r="U34" s="76">
        <f t="shared" si="5"/>
        <v>0</v>
      </c>
      <c r="V34" s="43">
        <v>0</v>
      </c>
      <c r="W34" s="45">
        <v>0</v>
      </c>
      <c r="X34" s="76">
        <f t="shared" si="6"/>
        <v>0</v>
      </c>
      <c r="Y34" s="43">
        <v>-1954.82</v>
      </c>
      <c r="Z34" s="43">
        <v>-1954.82</v>
      </c>
      <c r="AA34" s="76">
        <f t="shared" si="7"/>
        <v>0</v>
      </c>
      <c r="AB34" s="77" t="e">
        <f t="shared" si="8"/>
        <v>#DIV/0!</v>
      </c>
      <c r="AC34" s="43"/>
      <c r="AD34" s="43"/>
      <c r="AE34" s="76">
        <f t="shared" si="20"/>
        <v>0</v>
      </c>
    </row>
    <row r="35" spans="1:32" s="12" customFormat="1" ht="33.75">
      <c r="A35" s="73" t="s">
        <v>18</v>
      </c>
      <c r="B35" s="159" t="s">
        <v>19</v>
      </c>
      <c r="C35" s="43"/>
      <c r="D35" s="44"/>
      <c r="E35" s="76">
        <f t="shared" si="0"/>
        <v>0</v>
      </c>
      <c r="F35" s="43"/>
      <c r="G35" s="44"/>
      <c r="H35" s="76">
        <f t="shared" si="1"/>
        <v>0</v>
      </c>
      <c r="I35" s="43"/>
      <c r="J35" s="45"/>
      <c r="K35" s="76">
        <f t="shared" si="2"/>
        <v>0</v>
      </c>
      <c r="L35" s="43"/>
      <c r="M35" s="44"/>
      <c r="N35" s="76">
        <f t="shared" si="3"/>
        <v>0</v>
      </c>
      <c r="O35" s="43"/>
      <c r="P35" s="44"/>
      <c r="Q35" s="76">
        <f t="shared" si="4"/>
        <v>0</v>
      </c>
      <c r="R35" s="77" t="e">
        <f t="shared" si="10"/>
        <v>#DIV/0!</v>
      </c>
      <c r="S35" s="43"/>
      <c r="T35" s="44"/>
      <c r="U35" s="76">
        <f t="shared" si="5"/>
        <v>0</v>
      </c>
      <c r="V35" s="43"/>
      <c r="W35" s="44"/>
      <c r="X35" s="76">
        <f t="shared" si="6"/>
        <v>0</v>
      </c>
      <c r="Y35" s="43"/>
      <c r="Z35" s="44"/>
      <c r="AA35" s="76">
        <f t="shared" si="7"/>
        <v>0</v>
      </c>
      <c r="AB35" s="77" t="e">
        <f t="shared" si="8"/>
        <v>#DIV/0!</v>
      </c>
      <c r="AC35" s="43"/>
      <c r="AD35" s="44"/>
      <c r="AE35" s="76">
        <f t="shared" si="20"/>
        <v>0</v>
      </c>
    </row>
    <row r="36" spans="1:32" s="20" customFormat="1" ht="12.75">
      <c r="A36" s="86"/>
      <c r="B36" s="87" t="s">
        <v>20</v>
      </c>
      <c r="C36" s="76">
        <f>C6</f>
        <v>51253.824330000003</v>
      </c>
      <c r="D36" s="76">
        <f t="shared" ref="D36:E36" si="23">D6</f>
        <v>11884.1</v>
      </c>
      <c r="E36" s="76">
        <f t="shared" si="23"/>
        <v>39369.724330000005</v>
      </c>
      <c r="F36" s="76">
        <f>F6</f>
        <v>34277.91388</v>
      </c>
      <c r="G36" s="76">
        <f t="shared" ref="G36:H36" si="24">G6</f>
        <v>10761.3478</v>
      </c>
      <c r="H36" s="76">
        <f t="shared" si="24"/>
        <v>23516.566080000001</v>
      </c>
      <c r="I36" s="76">
        <f>I6</f>
        <v>16976.108329999999</v>
      </c>
      <c r="J36" s="76">
        <f t="shared" ref="J36:K36" si="25">J6</f>
        <v>1122.7522000000008</v>
      </c>
      <c r="K36" s="76">
        <f t="shared" si="25"/>
        <v>15853.356129999998</v>
      </c>
      <c r="L36" s="76">
        <f>L6</f>
        <v>46231</v>
      </c>
      <c r="M36" s="76">
        <f t="shared" ref="M36:N36" si="26">M6</f>
        <v>15974.9</v>
      </c>
      <c r="N36" s="76">
        <f t="shared" si="26"/>
        <v>30256.1</v>
      </c>
      <c r="O36" s="76">
        <f>O6</f>
        <v>61406.2</v>
      </c>
      <c r="P36" s="76">
        <f t="shared" ref="P36:Q36" si="27">P6</f>
        <v>22180.3</v>
      </c>
      <c r="Q36" s="76">
        <f t="shared" si="27"/>
        <v>39225.899999999994</v>
      </c>
      <c r="R36" s="77">
        <f t="shared" si="10"/>
        <v>0.99634682913208983</v>
      </c>
      <c r="S36" s="76">
        <f>S6</f>
        <v>26102.115290000002</v>
      </c>
      <c r="T36" s="76">
        <f t="shared" ref="T36:U36" si="28">T6</f>
        <v>-161.03940000000011</v>
      </c>
      <c r="U36" s="76">
        <f t="shared" si="28"/>
        <v>26263.154690000003</v>
      </c>
      <c r="V36" s="76">
        <f>V6</f>
        <v>35163.179709999997</v>
      </c>
      <c r="W36" s="76">
        <f t="shared" ref="W36:X36" si="29">W6</f>
        <v>21477.419399999999</v>
      </c>
      <c r="X36" s="76">
        <f t="shared" si="29"/>
        <v>13685.760309999998</v>
      </c>
      <c r="Y36" s="76">
        <f>Y6</f>
        <v>61265.37999999999</v>
      </c>
      <c r="Z36" s="76">
        <f t="shared" ref="Z36:AA36" si="30">Z6</f>
        <v>21316.379999999997</v>
      </c>
      <c r="AA36" s="76">
        <f t="shared" si="30"/>
        <v>39948.999999999993</v>
      </c>
      <c r="AB36" s="77">
        <f t="shared" si="8"/>
        <v>1.0147137344713022</v>
      </c>
      <c r="AC36" s="76">
        <f>AC6</f>
        <v>41768.300000000003</v>
      </c>
      <c r="AD36" s="76">
        <f t="shared" ref="AD36:AE36" si="31">AD6</f>
        <v>179.4</v>
      </c>
      <c r="AE36" s="76">
        <f t="shared" si="31"/>
        <v>41588.9</v>
      </c>
    </row>
    <row r="37" spans="1:32" s="168" customFormat="1" ht="12.75">
      <c r="A37" s="163" t="s">
        <v>21</v>
      </c>
      <c r="B37" s="164" t="s">
        <v>22</v>
      </c>
      <c r="C37" s="165">
        <f>C38+C48+C56+C85</f>
        <v>44353.312709999998</v>
      </c>
      <c r="D37" s="165">
        <f>D38+D48+D56+D85</f>
        <v>10282.30565</v>
      </c>
      <c r="E37" s="166">
        <f t="shared" si="0"/>
        <v>34071.007059999996</v>
      </c>
      <c r="F37" s="165">
        <f>F38+F48+F56+F85</f>
        <v>28789.312730000001</v>
      </c>
      <c r="G37" s="165">
        <f>G38+G48+G56+G85</f>
        <v>6964.5885200000002</v>
      </c>
      <c r="H37" s="166">
        <f t="shared" ref="H37:H91" si="32">F37-G37</f>
        <v>21824.72421</v>
      </c>
      <c r="I37" s="165">
        <f>I38+I48+I56+I85</f>
        <v>15563.999980000001</v>
      </c>
      <c r="J37" s="165">
        <f>J38+J48+J56+J85</f>
        <v>3317.7171299999995</v>
      </c>
      <c r="K37" s="166">
        <f t="shared" ref="K37:K91" si="33">I37-J37</f>
        <v>12246.282850000001</v>
      </c>
      <c r="L37" s="165">
        <f>L38+L48+L56+L85</f>
        <v>56574</v>
      </c>
      <c r="M37" s="165">
        <f>M38+M48+M56+M85</f>
        <v>15975</v>
      </c>
      <c r="N37" s="166">
        <f t="shared" ref="N37:N91" si="34">L37-M37</f>
        <v>40599</v>
      </c>
      <c r="O37" s="165">
        <f>O38+O48+O56+O85</f>
        <v>71890.360829999991</v>
      </c>
      <c r="P37" s="165">
        <f>P38+P48+P56+P85</f>
        <v>23082.42</v>
      </c>
      <c r="Q37" s="166">
        <f t="shared" ref="Q37:Q91" si="35">O37-P37</f>
        <v>48807.940829999992</v>
      </c>
      <c r="R37" s="167">
        <f>Q37/E37</f>
        <v>1.4325359019781201</v>
      </c>
      <c r="S37" s="165">
        <f>S38+S48+S56+S85</f>
        <v>30324.346060000003</v>
      </c>
      <c r="T37" s="165">
        <f>T38+T48+T56+T85</f>
        <v>1137.3215</v>
      </c>
      <c r="U37" s="166">
        <f t="shared" ref="U37:U91" si="36">S37-T37</f>
        <v>29187.024560000005</v>
      </c>
      <c r="V37" s="165">
        <f>V38+V48+V56+V85</f>
        <v>38321.363940000003</v>
      </c>
      <c r="W37" s="165">
        <f>W38+W48+W56+W85</f>
        <v>22798.878499999999</v>
      </c>
      <c r="X37" s="166">
        <f t="shared" ref="X37:X91" si="37">V37-W37</f>
        <v>15522.485440000004</v>
      </c>
      <c r="Y37" s="165">
        <f>Y38+Y48+Y56+Y85</f>
        <v>68645.709999999992</v>
      </c>
      <c r="Z37" s="165">
        <f>Z38+Z48+Z56+Z85</f>
        <v>23936.2</v>
      </c>
      <c r="AA37" s="166">
        <f t="shared" ref="AA37:AA91" si="38">Y37-Z37</f>
        <v>44709.509999999995</v>
      </c>
      <c r="AB37" s="167">
        <f t="shared" si="8"/>
        <v>1.3122450393457785</v>
      </c>
      <c r="AC37" s="165">
        <f>AC38+AC48+AC56+AC85</f>
        <v>45661.020000000004</v>
      </c>
      <c r="AD37" s="165">
        <f>AD38+AD48+AD56+AD85</f>
        <v>179.4</v>
      </c>
      <c r="AE37" s="166">
        <f t="shared" ref="AE37:AE38" si="39">AC37-AD37</f>
        <v>45481.62</v>
      </c>
    </row>
    <row r="38" spans="1:32" s="35" customFormat="1" ht="13.5">
      <c r="A38" s="88" t="s">
        <v>6</v>
      </c>
      <c r="B38" s="89" t="s">
        <v>23</v>
      </c>
      <c r="C38" s="90">
        <f>C40+C46+C47</f>
        <v>15241.236260000001</v>
      </c>
      <c r="D38" s="90">
        <f>D40+D46+D47</f>
        <v>151.65043</v>
      </c>
      <c r="E38" s="71">
        <f t="shared" si="0"/>
        <v>15089.585830000002</v>
      </c>
      <c r="F38" s="90">
        <f>F40+F46+F47</f>
        <v>11577.4445</v>
      </c>
      <c r="G38" s="90">
        <f>G40+G46+G47</f>
        <v>142.93813</v>
      </c>
      <c r="H38" s="71">
        <f t="shared" si="32"/>
        <v>11434.506369999999</v>
      </c>
      <c r="I38" s="90">
        <f>I40+I46+I47</f>
        <v>3663.791760000001</v>
      </c>
      <c r="J38" s="90">
        <f>J40+J46+J47</f>
        <v>8.712299999999999</v>
      </c>
      <c r="K38" s="71">
        <f t="shared" si="33"/>
        <v>3655.0794600000008</v>
      </c>
      <c r="L38" s="90">
        <f>L40+L46+L47</f>
        <v>18021.3</v>
      </c>
      <c r="M38" s="90">
        <f>M40+M46+M47</f>
        <v>217</v>
      </c>
      <c r="N38" s="71">
        <f t="shared" si="34"/>
        <v>17804.3</v>
      </c>
      <c r="O38" s="90">
        <f>O40+O46+O47</f>
        <v>16491.899999999998</v>
      </c>
      <c r="P38" s="90">
        <f>P40+P46+P47</f>
        <v>139.6</v>
      </c>
      <c r="Q38" s="71">
        <f t="shared" si="35"/>
        <v>16352.299999999997</v>
      </c>
      <c r="R38" s="72">
        <f>Q38/E38</f>
        <v>1.083681168206059</v>
      </c>
      <c r="S38" s="90">
        <f>S40+S46+S47</f>
        <v>11828.858</v>
      </c>
      <c r="T38" s="90">
        <f>T40+T46+T47</f>
        <v>88.867609999999999</v>
      </c>
      <c r="U38" s="71">
        <f t="shared" si="36"/>
        <v>11739.990390000001</v>
      </c>
      <c r="V38" s="90">
        <f>V40+V46+V47</f>
        <v>4140.8520000000008</v>
      </c>
      <c r="W38" s="90">
        <f>W40+W46+W47</f>
        <v>65.332390000000004</v>
      </c>
      <c r="X38" s="71">
        <f t="shared" si="37"/>
        <v>4075.5196100000007</v>
      </c>
      <c r="Y38" s="90">
        <f>Y40+Y46+Y47</f>
        <v>15969.71</v>
      </c>
      <c r="Z38" s="90">
        <f>Z40+Z46+Z47</f>
        <v>154.19999999999999</v>
      </c>
      <c r="AA38" s="71">
        <f t="shared" si="38"/>
        <v>15815.509999999998</v>
      </c>
      <c r="AB38" s="72">
        <f t="shared" si="8"/>
        <v>1.048107627219083</v>
      </c>
      <c r="AC38" s="90">
        <f>AC40+AC46+AC47</f>
        <v>17982.900000000001</v>
      </c>
      <c r="AD38" s="90">
        <f>AD40+AD46+AD47</f>
        <v>161.69999999999999</v>
      </c>
      <c r="AE38" s="71">
        <f t="shared" si="39"/>
        <v>17821.2</v>
      </c>
    </row>
    <row r="39" spans="1:32" ht="12.75">
      <c r="A39" s="73"/>
      <c r="B39" s="81" t="s">
        <v>160</v>
      </c>
      <c r="C39" s="91"/>
      <c r="D39" s="92"/>
      <c r="E39" s="76"/>
      <c r="F39" s="91"/>
      <c r="G39" s="92"/>
      <c r="H39" s="76"/>
      <c r="I39" s="91"/>
      <c r="J39" s="92"/>
      <c r="K39" s="76"/>
      <c r="L39" s="91"/>
      <c r="M39" s="92"/>
      <c r="N39" s="76"/>
      <c r="O39" s="91"/>
      <c r="P39" s="92"/>
      <c r="Q39" s="76"/>
      <c r="R39" s="77"/>
      <c r="S39" s="91"/>
      <c r="T39" s="92"/>
      <c r="U39" s="76"/>
      <c r="V39" s="91"/>
      <c r="W39" s="92"/>
      <c r="X39" s="76"/>
      <c r="Y39" s="91"/>
      <c r="Z39" s="92"/>
      <c r="AA39" s="76"/>
      <c r="AB39" s="77" t="e">
        <f t="shared" si="8"/>
        <v>#DIV/0!</v>
      </c>
      <c r="AC39" s="91"/>
      <c r="AD39" s="92"/>
      <c r="AE39" s="76"/>
    </row>
    <row r="40" spans="1:32" s="15" customFormat="1" ht="38.25">
      <c r="A40" s="93" t="s">
        <v>112</v>
      </c>
      <c r="B40" s="94" t="s">
        <v>113</v>
      </c>
      <c r="C40" s="95">
        <f>C42+C45</f>
        <v>13833.703370000001</v>
      </c>
      <c r="D40" s="95">
        <f>D42+D45</f>
        <v>151.65043</v>
      </c>
      <c r="E40" s="76">
        <f t="shared" si="0"/>
        <v>13682.052940000001</v>
      </c>
      <c r="F40" s="95">
        <f>F42+F45</f>
        <v>10514.020779999999</v>
      </c>
      <c r="G40" s="95">
        <f>G42+G45</f>
        <v>142.93813</v>
      </c>
      <c r="H40" s="76">
        <f t="shared" si="32"/>
        <v>10371.082649999998</v>
      </c>
      <c r="I40" s="95">
        <f>I42+I45</f>
        <v>3319.6825900000008</v>
      </c>
      <c r="J40" s="95">
        <f>J42+J45</f>
        <v>8.712299999999999</v>
      </c>
      <c r="K40" s="76">
        <f t="shared" si="33"/>
        <v>3310.9702900000007</v>
      </c>
      <c r="L40" s="95">
        <f>L42+L45</f>
        <v>16753.7</v>
      </c>
      <c r="M40" s="95">
        <f>M42+M45</f>
        <v>217</v>
      </c>
      <c r="N40" s="76">
        <f t="shared" si="34"/>
        <v>16536.7</v>
      </c>
      <c r="O40" s="95">
        <f>O42+O45</f>
        <v>15362.199999999999</v>
      </c>
      <c r="P40" s="95">
        <f>P42+P45</f>
        <v>139.6</v>
      </c>
      <c r="Q40" s="76">
        <f t="shared" si="35"/>
        <v>15222.599999999999</v>
      </c>
      <c r="R40" s="77">
        <f>Q40/E40</f>
        <v>1.1125961920156111</v>
      </c>
      <c r="S40" s="95">
        <f>S42+S45</f>
        <v>10963.96227</v>
      </c>
      <c r="T40" s="95">
        <f>T42+T45</f>
        <v>88.867609999999999</v>
      </c>
      <c r="U40" s="76">
        <f t="shared" si="36"/>
        <v>10875.094660000001</v>
      </c>
      <c r="V40" s="95">
        <f>V42+V45</f>
        <v>3886.7477300000005</v>
      </c>
      <c r="W40" s="95">
        <f>W42+W45</f>
        <v>65.332390000000004</v>
      </c>
      <c r="X40" s="76">
        <f t="shared" si="37"/>
        <v>3821.4153400000005</v>
      </c>
      <c r="Y40" s="95">
        <f>Y42+Y45</f>
        <v>14850.71</v>
      </c>
      <c r="Z40" s="95">
        <f>Z42+Z45</f>
        <v>154.19999999999999</v>
      </c>
      <c r="AA40" s="76">
        <f t="shared" si="38"/>
        <v>14696.509999999998</v>
      </c>
      <c r="AB40" s="77">
        <f t="shared" si="8"/>
        <v>1.0741450909778454</v>
      </c>
      <c r="AC40" s="95">
        <f>AC42+AC45</f>
        <v>15842.9</v>
      </c>
      <c r="AD40" s="95">
        <f>AD42+AD45</f>
        <v>161.69999999999999</v>
      </c>
      <c r="AE40" s="76">
        <f t="shared" ref="AE40:AE48" si="40">AC40-AD40</f>
        <v>15681.199999999999</v>
      </c>
    </row>
    <row r="41" spans="1:32" s="15" customFormat="1" ht="23.25" customHeight="1">
      <c r="A41" s="93"/>
      <c r="B41" s="96" t="s">
        <v>110</v>
      </c>
      <c r="C41" s="14">
        <v>11313</v>
      </c>
      <c r="D41" s="46">
        <f>152</f>
        <v>152</v>
      </c>
      <c r="E41" s="76">
        <f t="shared" si="0"/>
        <v>11161</v>
      </c>
      <c r="F41" s="14">
        <v>9884</v>
      </c>
      <c r="G41" s="46">
        <f>G45+G43</f>
        <v>142.93813</v>
      </c>
      <c r="H41" s="76">
        <f t="shared" si="32"/>
        <v>9741.0618699999995</v>
      </c>
      <c r="I41" s="14">
        <f>C41-F41</f>
        <v>1429</v>
      </c>
      <c r="J41" s="46">
        <f>D41-G41</f>
        <v>9.061869999999999</v>
      </c>
      <c r="K41" s="76">
        <f t="shared" si="33"/>
        <v>1419.93813</v>
      </c>
      <c r="L41" s="14">
        <v>9037.7000000000007</v>
      </c>
      <c r="M41" s="46">
        <v>217</v>
      </c>
      <c r="N41" s="76">
        <f t="shared" si="34"/>
        <v>8820.7000000000007</v>
      </c>
      <c r="O41" s="14">
        <v>6779.89</v>
      </c>
      <c r="P41" s="46">
        <v>112.6</v>
      </c>
      <c r="Q41" s="76">
        <f t="shared" si="35"/>
        <v>6667.29</v>
      </c>
      <c r="R41" s="77">
        <f t="shared" ref="R41:R47" si="41">Q41/E41</f>
        <v>0.59737389122838458</v>
      </c>
      <c r="S41" s="14">
        <v>5830.6314599999996</v>
      </c>
      <c r="T41" s="46">
        <v>68.233919999999998</v>
      </c>
      <c r="U41" s="76">
        <f t="shared" si="36"/>
        <v>5762.3975399999999</v>
      </c>
      <c r="V41" s="14">
        <f>Y41-S41</f>
        <v>1991.8685400000004</v>
      </c>
      <c r="W41" s="46">
        <f>Z41-T41</f>
        <v>55.966080000000005</v>
      </c>
      <c r="X41" s="76">
        <f t="shared" si="37"/>
        <v>1935.9024600000005</v>
      </c>
      <c r="Y41" s="14">
        <v>7822.5</v>
      </c>
      <c r="Z41" s="46">
        <v>124.2</v>
      </c>
      <c r="AA41" s="76">
        <f t="shared" si="38"/>
        <v>7698.3</v>
      </c>
      <c r="AB41" s="77">
        <f t="shared" si="8"/>
        <v>0.68975002239942662</v>
      </c>
      <c r="AC41" s="14">
        <v>9439.4</v>
      </c>
      <c r="AD41" s="46">
        <v>161.69999999999999</v>
      </c>
      <c r="AE41" s="76">
        <f t="shared" si="40"/>
        <v>9277.6999999999989</v>
      </c>
    </row>
    <row r="42" spans="1:32" ht="12.75" customHeight="1">
      <c r="A42" s="78" t="s">
        <v>76</v>
      </c>
      <c r="B42" s="79" t="s">
        <v>111</v>
      </c>
      <c r="C42" s="16">
        <v>11105.761130000001</v>
      </c>
      <c r="D42" s="47">
        <v>114</v>
      </c>
      <c r="E42" s="76">
        <f t="shared" si="0"/>
        <v>10991.761130000001</v>
      </c>
      <c r="F42" s="16">
        <v>8126.99827</v>
      </c>
      <c r="G42" s="47">
        <v>107.45013</v>
      </c>
      <c r="H42" s="76">
        <f t="shared" si="32"/>
        <v>8019.5481399999999</v>
      </c>
      <c r="I42" s="14">
        <f t="shared" ref="I42:I47" si="42">C42-F42</f>
        <v>2978.7628600000007</v>
      </c>
      <c r="J42" s="46">
        <f t="shared" ref="J42:J45" si="43">D42-G42</f>
        <v>6.5498699999999985</v>
      </c>
      <c r="K42" s="76">
        <f t="shared" si="33"/>
        <v>2972.2129900000009</v>
      </c>
      <c r="L42" s="16">
        <v>11875.2</v>
      </c>
      <c r="M42" s="47">
        <v>168</v>
      </c>
      <c r="N42" s="76">
        <f t="shared" si="34"/>
        <v>11707.2</v>
      </c>
      <c r="O42" s="16">
        <v>11639.89</v>
      </c>
      <c r="P42" s="47">
        <v>112.6</v>
      </c>
      <c r="Q42" s="76">
        <f t="shared" si="35"/>
        <v>11527.289999999999</v>
      </c>
      <c r="R42" s="77">
        <f t="shared" si="41"/>
        <v>1.0487209341311439</v>
      </c>
      <c r="S42" s="16">
        <v>8548.2321599999996</v>
      </c>
      <c r="T42" s="47">
        <v>68.233919999999998</v>
      </c>
      <c r="U42" s="76">
        <f t="shared" si="36"/>
        <v>8479.998239999999</v>
      </c>
      <c r="V42" s="14">
        <f t="shared" ref="V42:V47" si="44">Y42-S42</f>
        <v>3003.7678400000004</v>
      </c>
      <c r="W42" s="46">
        <f t="shared" ref="W42:W47" si="45">Z42-T42</f>
        <v>55.966080000000005</v>
      </c>
      <c r="X42" s="76">
        <f t="shared" si="37"/>
        <v>2947.8017600000003</v>
      </c>
      <c r="Y42" s="16">
        <v>11552</v>
      </c>
      <c r="Z42" s="47">
        <v>124.2</v>
      </c>
      <c r="AA42" s="76">
        <f t="shared" si="38"/>
        <v>11427.8</v>
      </c>
      <c r="AB42" s="77">
        <f t="shared" si="8"/>
        <v>1.0396696093413011</v>
      </c>
      <c r="AC42" s="16">
        <v>12230</v>
      </c>
      <c r="AD42" s="47">
        <v>123</v>
      </c>
      <c r="AE42" s="76">
        <f t="shared" si="40"/>
        <v>12107</v>
      </c>
    </row>
    <row r="43" spans="1:32" ht="38.25">
      <c r="A43" s="78"/>
      <c r="B43" s="79" t="s">
        <v>91</v>
      </c>
      <c r="C43" s="16">
        <v>11106</v>
      </c>
      <c r="D43" s="17">
        <v>113.77303999999999</v>
      </c>
      <c r="E43" s="76">
        <f t="shared" si="0"/>
        <v>10992.22696</v>
      </c>
      <c r="F43" s="16">
        <v>8126.99827</v>
      </c>
      <c r="G43" s="17">
        <v>107.45013</v>
      </c>
      <c r="H43" s="76">
        <f t="shared" si="32"/>
        <v>8019.5481399999999</v>
      </c>
      <c r="I43" s="14">
        <f t="shared" si="42"/>
        <v>2979.00173</v>
      </c>
      <c r="J43" s="46">
        <f t="shared" si="43"/>
        <v>6.3229099999999931</v>
      </c>
      <c r="K43" s="76">
        <f t="shared" si="33"/>
        <v>2972.6788200000001</v>
      </c>
      <c r="L43" s="16">
        <v>11875</v>
      </c>
      <c r="M43" s="17">
        <v>168</v>
      </c>
      <c r="N43" s="76">
        <f t="shared" si="34"/>
        <v>11707</v>
      </c>
      <c r="O43" s="16">
        <v>10740</v>
      </c>
      <c r="P43" s="17">
        <v>124.2</v>
      </c>
      <c r="Q43" s="76">
        <f t="shared" si="35"/>
        <v>10615.8</v>
      </c>
      <c r="R43" s="77">
        <f t="shared" si="41"/>
        <v>0.96575516850499954</v>
      </c>
      <c r="S43" s="16">
        <v>7707.0306399999999</v>
      </c>
      <c r="T43" s="17">
        <v>68.233919999999998</v>
      </c>
      <c r="U43" s="76">
        <f t="shared" si="36"/>
        <v>7638.7967200000003</v>
      </c>
      <c r="V43" s="14">
        <f t="shared" si="44"/>
        <v>2944.9693600000001</v>
      </c>
      <c r="W43" s="46">
        <f t="shared" si="45"/>
        <v>55.966080000000005</v>
      </c>
      <c r="X43" s="76">
        <f t="shared" si="37"/>
        <v>2889.0032799999999</v>
      </c>
      <c r="Y43" s="16">
        <v>10652</v>
      </c>
      <c r="Z43" s="17">
        <v>124.2</v>
      </c>
      <c r="AA43" s="76">
        <f t="shared" si="38"/>
        <v>10527.8</v>
      </c>
      <c r="AB43" s="77">
        <f t="shared" si="8"/>
        <v>0.95774951138745401</v>
      </c>
      <c r="AC43" s="16">
        <f>12229.7-AC44</f>
        <v>11942.7</v>
      </c>
      <c r="AD43" s="17">
        <v>123</v>
      </c>
      <c r="AE43" s="76">
        <f t="shared" si="40"/>
        <v>11819.7</v>
      </c>
    </row>
    <row r="44" spans="1:32" ht="25.5">
      <c r="A44" s="78"/>
      <c r="B44" s="79" t="s">
        <v>109</v>
      </c>
      <c r="C44" s="16"/>
      <c r="D44" s="48"/>
      <c r="E44" s="76">
        <f t="shared" si="0"/>
        <v>0</v>
      </c>
      <c r="F44" s="16"/>
      <c r="G44" s="48"/>
      <c r="H44" s="76">
        <f t="shared" si="32"/>
        <v>0</v>
      </c>
      <c r="I44" s="14"/>
      <c r="J44" s="46"/>
      <c r="K44" s="76">
        <f t="shared" si="33"/>
        <v>0</v>
      </c>
      <c r="L44" s="16"/>
      <c r="M44" s="48"/>
      <c r="N44" s="76">
        <f t="shared" si="34"/>
        <v>0</v>
      </c>
      <c r="O44" s="16"/>
      <c r="P44" s="48"/>
      <c r="Q44" s="76">
        <f t="shared" si="35"/>
        <v>0</v>
      </c>
      <c r="R44" s="77" t="e">
        <f t="shared" si="41"/>
        <v>#DIV/0!</v>
      </c>
      <c r="S44" s="16">
        <v>841.20100000000002</v>
      </c>
      <c r="T44" s="48"/>
      <c r="U44" s="76">
        <f t="shared" si="36"/>
        <v>841.20100000000002</v>
      </c>
      <c r="V44" s="14">
        <f t="shared" si="44"/>
        <v>58.798999999999978</v>
      </c>
      <c r="W44" s="46">
        <f t="shared" si="45"/>
        <v>0</v>
      </c>
      <c r="X44" s="76">
        <f t="shared" si="37"/>
        <v>58.798999999999978</v>
      </c>
      <c r="Y44" s="16">
        <v>900</v>
      </c>
      <c r="Z44" s="48"/>
      <c r="AA44" s="76">
        <f t="shared" si="38"/>
        <v>900</v>
      </c>
      <c r="AB44" s="77" t="e">
        <f t="shared" si="8"/>
        <v>#DIV/0!</v>
      </c>
      <c r="AC44" s="16">
        <v>287</v>
      </c>
      <c r="AD44" s="48"/>
      <c r="AE44" s="76">
        <f t="shared" si="40"/>
        <v>287</v>
      </c>
    </row>
    <row r="45" spans="1:32" ht="25.5">
      <c r="A45" s="78" t="s">
        <v>77</v>
      </c>
      <c r="B45" s="79" t="s">
        <v>78</v>
      </c>
      <c r="C45" s="16">
        <v>2727.9422399999999</v>
      </c>
      <c r="D45" s="48">
        <v>37.65043</v>
      </c>
      <c r="E45" s="76">
        <f t="shared" si="0"/>
        <v>2690.2918099999997</v>
      </c>
      <c r="F45" s="16">
        <v>2387.0225099999998</v>
      </c>
      <c r="G45" s="48">
        <v>35.488</v>
      </c>
      <c r="H45" s="76">
        <f t="shared" si="32"/>
        <v>2351.53451</v>
      </c>
      <c r="I45" s="14">
        <f t="shared" si="42"/>
        <v>340.91973000000007</v>
      </c>
      <c r="J45" s="46">
        <f t="shared" si="43"/>
        <v>2.1624300000000005</v>
      </c>
      <c r="K45" s="76">
        <f t="shared" si="33"/>
        <v>338.7573000000001</v>
      </c>
      <c r="L45" s="16">
        <v>4878.5</v>
      </c>
      <c r="M45" s="48">
        <v>49</v>
      </c>
      <c r="N45" s="76">
        <f t="shared" si="34"/>
        <v>4829.5</v>
      </c>
      <c r="O45" s="16">
        <v>3722.31</v>
      </c>
      <c r="P45" s="48">
        <v>27</v>
      </c>
      <c r="Q45" s="76">
        <f t="shared" si="35"/>
        <v>3695.31</v>
      </c>
      <c r="R45" s="77">
        <f t="shared" si="41"/>
        <v>1.3735721850931852</v>
      </c>
      <c r="S45" s="16">
        <v>2415.73011</v>
      </c>
      <c r="T45" s="48">
        <v>20.633690000000001</v>
      </c>
      <c r="U45" s="76">
        <f t="shared" si="36"/>
        <v>2395.0964199999999</v>
      </c>
      <c r="V45" s="14">
        <f t="shared" si="44"/>
        <v>882.97989000000007</v>
      </c>
      <c r="W45" s="46">
        <f t="shared" si="45"/>
        <v>9.3663099999999986</v>
      </c>
      <c r="X45" s="76">
        <f t="shared" si="37"/>
        <v>873.61358000000007</v>
      </c>
      <c r="Y45" s="16">
        <v>3298.71</v>
      </c>
      <c r="Z45" s="48">
        <v>30</v>
      </c>
      <c r="AA45" s="76">
        <f t="shared" si="38"/>
        <v>3268.71</v>
      </c>
      <c r="AB45" s="77">
        <f t="shared" si="8"/>
        <v>1.2150020261184977</v>
      </c>
      <c r="AC45" s="16">
        <v>3612.9</v>
      </c>
      <c r="AD45" s="48">
        <v>38.700000000000003</v>
      </c>
      <c r="AE45" s="76">
        <f t="shared" si="40"/>
        <v>3574.2000000000003</v>
      </c>
    </row>
    <row r="46" spans="1:32" s="15" customFormat="1" ht="25.5">
      <c r="A46" s="93" t="s">
        <v>15</v>
      </c>
      <c r="B46" s="94" t="s">
        <v>93</v>
      </c>
      <c r="C46" s="14">
        <v>1250</v>
      </c>
      <c r="D46" s="49"/>
      <c r="E46" s="76">
        <f t="shared" si="0"/>
        <v>1250</v>
      </c>
      <c r="F46" s="14">
        <v>925.36865</v>
      </c>
      <c r="G46" s="49"/>
      <c r="H46" s="76">
        <f t="shared" si="32"/>
        <v>925.36865</v>
      </c>
      <c r="I46" s="14">
        <f t="shared" si="42"/>
        <v>324.63135</v>
      </c>
      <c r="J46" s="46"/>
      <c r="K46" s="76">
        <f t="shared" si="33"/>
        <v>324.63135</v>
      </c>
      <c r="L46" s="14">
        <v>1240</v>
      </c>
      <c r="M46" s="49"/>
      <c r="N46" s="76">
        <f t="shared" si="34"/>
        <v>1240</v>
      </c>
      <c r="O46" s="14">
        <v>1079.0999999999999</v>
      </c>
      <c r="P46" s="49"/>
      <c r="Q46" s="76">
        <f t="shared" si="35"/>
        <v>1079.0999999999999</v>
      </c>
      <c r="R46" s="77">
        <f t="shared" si="41"/>
        <v>0.86327999999999994</v>
      </c>
      <c r="S46" s="14">
        <v>827.31106</v>
      </c>
      <c r="T46" s="49"/>
      <c r="U46" s="76">
        <f t="shared" si="36"/>
        <v>827.31106</v>
      </c>
      <c r="V46" s="14">
        <f t="shared" si="44"/>
        <v>251.68894</v>
      </c>
      <c r="W46" s="46">
        <f t="shared" si="45"/>
        <v>0</v>
      </c>
      <c r="X46" s="76">
        <f t="shared" si="37"/>
        <v>251.68894</v>
      </c>
      <c r="Y46" s="14">
        <v>1079</v>
      </c>
      <c r="Z46" s="49"/>
      <c r="AA46" s="76">
        <f t="shared" si="38"/>
        <v>1079</v>
      </c>
      <c r="AB46" s="77">
        <f t="shared" si="8"/>
        <v>0.86319999999999997</v>
      </c>
      <c r="AC46" s="14">
        <v>2140</v>
      </c>
      <c r="AD46" s="49"/>
      <c r="AE46" s="76">
        <f t="shared" si="40"/>
        <v>2140</v>
      </c>
      <c r="AF46" s="6"/>
    </row>
    <row r="47" spans="1:32" s="15" customFormat="1" ht="33" customHeight="1">
      <c r="A47" s="93" t="s">
        <v>18</v>
      </c>
      <c r="B47" s="94" t="s">
        <v>24</v>
      </c>
      <c r="C47" s="14">
        <v>157.53289000000001</v>
      </c>
      <c r="D47" s="49"/>
      <c r="E47" s="76">
        <f t="shared" si="0"/>
        <v>157.53289000000001</v>
      </c>
      <c r="F47" s="14">
        <v>138.05507</v>
      </c>
      <c r="G47" s="49"/>
      <c r="H47" s="76">
        <f t="shared" si="32"/>
        <v>138.05507</v>
      </c>
      <c r="I47" s="14">
        <f t="shared" si="42"/>
        <v>19.477820000000008</v>
      </c>
      <c r="J47" s="46"/>
      <c r="K47" s="76">
        <f t="shared" si="33"/>
        <v>19.477820000000008</v>
      </c>
      <c r="L47" s="14">
        <v>27.6</v>
      </c>
      <c r="M47" s="49"/>
      <c r="N47" s="76">
        <f t="shared" si="34"/>
        <v>27.6</v>
      </c>
      <c r="O47" s="14">
        <v>50.6</v>
      </c>
      <c r="P47" s="49"/>
      <c r="Q47" s="76">
        <f t="shared" si="35"/>
        <v>50.6</v>
      </c>
      <c r="R47" s="77">
        <f t="shared" si="41"/>
        <v>0.32120276597477515</v>
      </c>
      <c r="S47" s="14">
        <v>37.584670000000003</v>
      </c>
      <c r="T47" s="49"/>
      <c r="U47" s="76">
        <f t="shared" si="36"/>
        <v>37.584670000000003</v>
      </c>
      <c r="V47" s="14">
        <f t="shared" si="44"/>
        <v>2.4153299999999973</v>
      </c>
      <c r="W47" s="46">
        <f t="shared" si="45"/>
        <v>0</v>
      </c>
      <c r="X47" s="76">
        <f t="shared" si="37"/>
        <v>2.4153299999999973</v>
      </c>
      <c r="Y47" s="14">
        <v>40</v>
      </c>
      <c r="Z47" s="49"/>
      <c r="AA47" s="76">
        <f t="shared" si="38"/>
        <v>40</v>
      </c>
      <c r="AB47" s="77">
        <f t="shared" si="8"/>
        <v>0.2539152300195851</v>
      </c>
      <c r="AC47" s="14"/>
      <c r="AD47" s="49"/>
      <c r="AE47" s="76">
        <f t="shared" si="40"/>
        <v>0</v>
      </c>
      <c r="AF47" s="6"/>
    </row>
    <row r="48" spans="1:32" s="34" customFormat="1" ht="12" customHeight="1">
      <c r="A48" s="98" t="s">
        <v>13</v>
      </c>
      <c r="B48" s="70" t="s">
        <v>25</v>
      </c>
      <c r="C48" s="71">
        <f>C50+C51+C52+C53+C54+C55</f>
        <v>3975.8647799999999</v>
      </c>
      <c r="D48" s="71">
        <f>D50+D51+D52+D53+D54+D55</f>
        <v>23.182000000000002</v>
      </c>
      <c r="E48" s="71">
        <f t="shared" si="0"/>
        <v>3952.6827800000001</v>
      </c>
      <c r="F48" s="71">
        <f>F50+F51+F52+F53+F54+F55</f>
        <v>2714.8337900000001</v>
      </c>
      <c r="G48" s="71">
        <f>G50+G51+G52+G53+G54+G55</f>
        <v>16.482600000000001</v>
      </c>
      <c r="H48" s="71">
        <f t="shared" si="32"/>
        <v>2698.3511900000003</v>
      </c>
      <c r="I48" s="71">
        <f>I50+I51+I52+I53+I54+I55</f>
        <v>1261.03099</v>
      </c>
      <c r="J48" s="71">
        <f>J50+J51+J52+J53+J54+J55</f>
        <v>6.6993999999999998</v>
      </c>
      <c r="K48" s="71">
        <f t="shared" si="33"/>
        <v>1254.33159</v>
      </c>
      <c r="L48" s="71">
        <f>L50+L51+L52+L53+L54+L55</f>
        <v>2777.2</v>
      </c>
      <c r="M48" s="71">
        <f>M50+M51+M52+M53+M54+M55</f>
        <v>49</v>
      </c>
      <c r="N48" s="71">
        <f t="shared" si="34"/>
        <v>2728.2</v>
      </c>
      <c r="O48" s="71">
        <f>O50+O51+O52+O53+O54+O55</f>
        <v>5066.5406000000003</v>
      </c>
      <c r="P48" s="71">
        <f>P50+P51+P52+P53+P54+P55</f>
        <v>614.58000000000004</v>
      </c>
      <c r="Q48" s="71">
        <f t="shared" si="35"/>
        <v>4451.9606000000003</v>
      </c>
      <c r="R48" s="72">
        <f>Q48/E48</f>
        <v>1.1263136577835877</v>
      </c>
      <c r="S48" s="71">
        <f>S50+S51+S52+S53+S54+S55</f>
        <v>4306.4975000000004</v>
      </c>
      <c r="T48" s="71">
        <f>T50+T51+T52+T53+T54+T55</f>
        <v>602.0806</v>
      </c>
      <c r="U48" s="71">
        <f t="shared" si="36"/>
        <v>3704.4169000000002</v>
      </c>
      <c r="V48" s="71">
        <f>V50+V51+V52+V53+V54+V55</f>
        <v>549.50249999999983</v>
      </c>
      <c r="W48" s="71">
        <f>W50+W51+W52+W53+W54+W55</f>
        <v>12.919399999999996</v>
      </c>
      <c r="X48" s="71">
        <f t="shared" si="37"/>
        <v>536.58309999999983</v>
      </c>
      <c r="Y48" s="71">
        <f>Y50+Y51+Y52+Y53+Y54+Y55</f>
        <v>4856</v>
      </c>
      <c r="Z48" s="71">
        <f>Z50+Z51+Z52+Z53+Z54+Z55</f>
        <v>615</v>
      </c>
      <c r="AA48" s="71">
        <f t="shared" si="38"/>
        <v>4241</v>
      </c>
      <c r="AB48" s="72">
        <f t="shared" si="8"/>
        <v>1.072942160058693</v>
      </c>
      <c r="AC48" s="71">
        <f>AC50+AC51+AC52+AC53+AC54+AC55</f>
        <v>1951.17</v>
      </c>
      <c r="AD48" s="71">
        <f>AD50+AD51+AD52+AD53+AD54+AD55</f>
        <v>2.2999999999999998</v>
      </c>
      <c r="AE48" s="71">
        <f t="shared" si="40"/>
        <v>1948.8700000000001</v>
      </c>
      <c r="AF48" s="6"/>
    </row>
    <row r="49" spans="1:32" s="11" customFormat="1" ht="12.75">
      <c r="A49" s="78"/>
      <c r="B49" s="81" t="s">
        <v>42</v>
      </c>
      <c r="C49" s="16"/>
      <c r="D49" s="50"/>
      <c r="E49" s="76"/>
      <c r="F49" s="16"/>
      <c r="G49" s="50"/>
      <c r="H49" s="76"/>
      <c r="I49" s="16"/>
      <c r="J49" s="50"/>
      <c r="K49" s="76"/>
      <c r="L49" s="16"/>
      <c r="M49" s="50"/>
      <c r="N49" s="76"/>
      <c r="O49" s="16"/>
      <c r="P49" s="50"/>
      <c r="Q49" s="76"/>
      <c r="R49" s="77"/>
      <c r="S49" s="16"/>
      <c r="T49" s="50"/>
      <c r="U49" s="76"/>
      <c r="V49" s="16"/>
      <c r="W49" s="50"/>
      <c r="X49" s="76"/>
      <c r="Y49" s="16"/>
      <c r="Z49" s="50"/>
      <c r="AA49" s="76"/>
      <c r="AB49" s="77" t="e">
        <f t="shared" si="8"/>
        <v>#DIV/0!</v>
      </c>
      <c r="AC49" s="16"/>
      <c r="AD49" s="50"/>
      <c r="AE49" s="76"/>
      <c r="AF49" s="6"/>
    </row>
    <row r="50" spans="1:32" s="15" customFormat="1" ht="25.5">
      <c r="A50" s="93" t="s">
        <v>26</v>
      </c>
      <c r="B50" s="94" t="s">
        <v>56</v>
      </c>
      <c r="C50" s="14"/>
      <c r="D50" s="51"/>
      <c r="E50" s="76">
        <f t="shared" si="0"/>
        <v>0</v>
      </c>
      <c r="F50" s="14"/>
      <c r="G50" s="51"/>
      <c r="H50" s="76">
        <f t="shared" si="32"/>
        <v>0</v>
      </c>
      <c r="I50" s="14">
        <f>C50-F50</f>
        <v>0</v>
      </c>
      <c r="J50" s="51">
        <f>D50-G50</f>
        <v>0</v>
      </c>
      <c r="K50" s="76">
        <f t="shared" si="33"/>
        <v>0</v>
      </c>
      <c r="L50" s="14"/>
      <c r="M50" s="51"/>
      <c r="N50" s="76">
        <f t="shared" si="34"/>
        <v>0</v>
      </c>
      <c r="O50" s="14"/>
      <c r="P50" s="51"/>
      <c r="Q50" s="76">
        <f t="shared" si="35"/>
        <v>0</v>
      </c>
      <c r="R50" s="77" t="e">
        <f>Q50/E50</f>
        <v>#DIV/0!</v>
      </c>
      <c r="S50" s="14"/>
      <c r="T50" s="51"/>
      <c r="U50" s="76">
        <f t="shared" si="36"/>
        <v>0</v>
      </c>
      <c r="V50" s="14">
        <f>Y50-S50</f>
        <v>0</v>
      </c>
      <c r="W50" s="51">
        <f>Z50-T50</f>
        <v>0</v>
      </c>
      <c r="X50" s="76">
        <f t="shared" si="37"/>
        <v>0</v>
      </c>
      <c r="Y50" s="14"/>
      <c r="Z50" s="51"/>
      <c r="AA50" s="76">
        <f t="shared" si="38"/>
        <v>0</v>
      </c>
      <c r="AB50" s="77" t="e">
        <f t="shared" si="8"/>
        <v>#DIV/0!</v>
      </c>
      <c r="AC50" s="14"/>
      <c r="AD50" s="51"/>
      <c r="AE50" s="76">
        <f t="shared" ref="AE50:AE56" si="46">AC50-AD50</f>
        <v>0</v>
      </c>
      <c r="AF50" s="6"/>
    </row>
    <row r="51" spans="1:32" s="15" customFormat="1" ht="41.25" customHeight="1">
      <c r="A51" s="93" t="s">
        <v>27</v>
      </c>
      <c r="B51" s="94" t="s">
        <v>143</v>
      </c>
      <c r="C51" s="14">
        <v>119.73072000000001</v>
      </c>
      <c r="D51" s="49">
        <v>16.482600000000001</v>
      </c>
      <c r="E51" s="76">
        <f t="shared" si="0"/>
        <v>103.24812</v>
      </c>
      <c r="F51" s="14">
        <v>77.255020000000002</v>
      </c>
      <c r="G51" s="49">
        <v>16.482600000000001</v>
      </c>
      <c r="H51" s="76">
        <f t="shared" si="32"/>
        <v>60.772419999999997</v>
      </c>
      <c r="I51" s="14">
        <f t="shared" ref="I51:I55" si="47">C51-F51</f>
        <v>42.475700000000003</v>
      </c>
      <c r="J51" s="51">
        <f t="shared" ref="J51:J55" si="48">D51-G51</f>
        <v>0</v>
      </c>
      <c r="K51" s="76">
        <f t="shared" si="33"/>
        <v>42.475700000000003</v>
      </c>
      <c r="L51" s="14">
        <v>701.3</v>
      </c>
      <c r="M51" s="49"/>
      <c r="N51" s="76">
        <f t="shared" si="34"/>
        <v>701.3</v>
      </c>
      <c r="O51" s="14">
        <v>346.5</v>
      </c>
      <c r="P51" s="49"/>
      <c r="Q51" s="76">
        <f t="shared" si="35"/>
        <v>346.5</v>
      </c>
      <c r="R51" s="77">
        <f t="shared" ref="R51:R55" si="49">Q51/E51</f>
        <v>3.3559933100961064</v>
      </c>
      <c r="S51" s="14">
        <v>232.66556</v>
      </c>
      <c r="T51" s="49"/>
      <c r="U51" s="76">
        <f t="shared" si="36"/>
        <v>232.66556</v>
      </c>
      <c r="V51" s="14">
        <f t="shared" ref="V51:V55" si="50">Y51-S51</f>
        <v>3.3344400000000007</v>
      </c>
      <c r="W51" s="51">
        <f t="shared" ref="W51:W55" si="51">Z51-T51</f>
        <v>0</v>
      </c>
      <c r="X51" s="76">
        <f t="shared" si="37"/>
        <v>3.3344400000000007</v>
      </c>
      <c r="Y51" s="14">
        <v>236</v>
      </c>
      <c r="Z51" s="49"/>
      <c r="AA51" s="76">
        <f t="shared" si="38"/>
        <v>236</v>
      </c>
      <c r="AB51" s="77">
        <f t="shared" si="8"/>
        <v>2.2857559052891228</v>
      </c>
      <c r="AC51" s="14">
        <v>367.6</v>
      </c>
      <c r="AD51" s="49"/>
      <c r="AE51" s="76">
        <f t="shared" si="46"/>
        <v>367.6</v>
      </c>
      <c r="AF51" s="6"/>
    </row>
    <row r="52" spans="1:32" s="15" customFormat="1" ht="12.75">
      <c r="A52" s="93" t="s">
        <v>29</v>
      </c>
      <c r="B52" s="94" t="s">
        <v>95</v>
      </c>
      <c r="C52" s="14">
        <v>186.62514999999999</v>
      </c>
      <c r="D52" s="49"/>
      <c r="E52" s="76">
        <f t="shared" si="0"/>
        <v>186.62514999999999</v>
      </c>
      <c r="F52" s="14">
        <v>147.99733000000001</v>
      </c>
      <c r="G52" s="49"/>
      <c r="H52" s="76">
        <f t="shared" si="32"/>
        <v>147.99733000000001</v>
      </c>
      <c r="I52" s="14">
        <f t="shared" si="47"/>
        <v>38.627819999999986</v>
      </c>
      <c r="J52" s="51">
        <f t="shared" si="48"/>
        <v>0</v>
      </c>
      <c r="K52" s="76">
        <f t="shared" si="33"/>
        <v>38.627819999999986</v>
      </c>
      <c r="L52" s="14">
        <v>300</v>
      </c>
      <c r="M52" s="49"/>
      <c r="N52" s="76">
        <f t="shared" si="34"/>
        <v>300</v>
      </c>
      <c r="O52" s="14">
        <v>147.19999999999999</v>
      </c>
      <c r="P52" s="49"/>
      <c r="Q52" s="76">
        <f t="shared" si="35"/>
        <v>147.19999999999999</v>
      </c>
      <c r="R52" s="77">
        <f t="shared" si="49"/>
        <v>0.78874685432268909</v>
      </c>
      <c r="S52" s="14">
        <v>127.76105</v>
      </c>
      <c r="T52" s="49"/>
      <c r="U52" s="76">
        <f t="shared" si="36"/>
        <v>127.76105</v>
      </c>
      <c r="V52" s="14">
        <f t="shared" si="50"/>
        <v>62.238950000000003</v>
      </c>
      <c r="W52" s="51">
        <f t="shared" si="51"/>
        <v>0</v>
      </c>
      <c r="X52" s="76">
        <f t="shared" si="37"/>
        <v>62.238950000000003</v>
      </c>
      <c r="Y52" s="14">
        <v>190</v>
      </c>
      <c r="Z52" s="49"/>
      <c r="AA52" s="76">
        <f t="shared" si="38"/>
        <v>190</v>
      </c>
      <c r="AB52" s="77">
        <f t="shared" si="8"/>
        <v>1.018083575552384</v>
      </c>
      <c r="AC52" s="14">
        <v>334</v>
      </c>
      <c r="AD52" s="49"/>
      <c r="AE52" s="76">
        <f t="shared" si="46"/>
        <v>334</v>
      </c>
      <c r="AF52" s="6"/>
    </row>
    <row r="53" spans="1:32" s="15" customFormat="1" ht="25.5">
      <c r="A53" s="93" t="s">
        <v>79</v>
      </c>
      <c r="B53" s="94" t="s">
        <v>96</v>
      </c>
      <c r="C53" s="14">
        <v>1720.0718400000001</v>
      </c>
      <c r="D53" s="49"/>
      <c r="E53" s="76">
        <f t="shared" si="0"/>
        <v>1720.0718400000001</v>
      </c>
      <c r="F53" s="14">
        <v>1673.2765400000001</v>
      </c>
      <c r="G53" s="49"/>
      <c r="H53" s="76">
        <f t="shared" si="32"/>
        <v>1673.2765400000001</v>
      </c>
      <c r="I53" s="14">
        <f t="shared" si="47"/>
        <v>46.795299999999997</v>
      </c>
      <c r="J53" s="51">
        <f t="shared" si="48"/>
        <v>0</v>
      </c>
      <c r="K53" s="76">
        <f t="shared" si="33"/>
        <v>46.795299999999997</v>
      </c>
      <c r="L53" s="14">
        <v>360</v>
      </c>
      <c r="M53" s="49"/>
      <c r="N53" s="76">
        <f t="shared" si="34"/>
        <v>360</v>
      </c>
      <c r="O53" s="14">
        <v>2164.1</v>
      </c>
      <c r="P53" s="49"/>
      <c r="Q53" s="76">
        <f t="shared" si="35"/>
        <v>2164.1</v>
      </c>
      <c r="R53" s="77">
        <f t="shared" si="49"/>
        <v>1.2581451249152475</v>
      </c>
      <c r="S53" s="14">
        <v>1980.1752200000001</v>
      </c>
      <c r="T53" s="49"/>
      <c r="U53" s="76">
        <f t="shared" si="36"/>
        <v>1980.1752200000001</v>
      </c>
      <c r="V53" s="14">
        <f t="shared" si="50"/>
        <v>69.824779999999919</v>
      </c>
      <c r="W53" s="51">
        <f t="shared" si="51"/>
        <v>0</v>
      </c>
      <c r="X53" s="76">
        <f t="shared" si="37"/>
        <v>69.824779999999919</v>
      </c>
      <c r="Y53" s="14">
        <v>2050</v>
      </c>
      <c r="Z53" s="49"/>
      <c r="AA53" s="76">
        <f t="shared" si="38"/>
        <v>2050</v>
      </c>
      <c r="AB53" s="77">
        <f t="shared" si="8"/>
        <v>1.1918106862327331</v>
      </c>
      <c r="AC53" s="14">
        <v>175.5</v>
      </c>
      <c r="AD53" s="49"/>
      <c r="AE53" s="76">
        <f t="shared" si="46"/>
        <v>175.5</v>
      </c>
      <c r="AF53" s="6"/>
    </row>
    <row r="54" spans="1:32" s="15" customFormat="1" ht="25.5">
      <c r="A54" s="93" t="s">
        <v>80</v>
      </c>
      <c r="B54" s="94" t="s">
        <v>92</v>
      </c>
      <c r="C54" s="14">
        <v>228.66</v>
      </c>
      <c r="D54" s="51"/>
      <c r="E54" s="76">
        <f t="shared" si="0"/>
        <v>228.66</v>
      </c>
      <c r="F54" s="14">
        <v>123.46</v>
      </c>
      <c r="G54" s="51"/>
      <c r="H54" s="76">
        <f t="shared" si="32"/>
        <v>123.46</v>
      </c>
      <c r="I54" s="14">
        <f t="shared" si="47"/>
        <v>105.2</v>
      </c>
      <c r="J54" s="51">
        <f t="shared" si="48"/>
        <v>0</v>
      </c>
      <c r="K54" s="76">
        <f t="shared" si="33"/>
        <v>105.2</v>
      </c>
      <c r="L54" s="14">
        <v>30</v>
      </c>
      <c r="M54" s="51"/>
      <c r="N54" s="76">
        <f t="shared" si="34"/>
        <v>30</v>
      </c>
      <c r="O54" s="14"/>
      <c r="P54" s="51"/>
      <c r="Q54" s="76">
        <f t="shared" si="35"/>
        <v>0</v>
      </c>
      <c r="R54" s="77">
        <f t="shared" si="49"/>
        <v>0</v>
      </c>
      <c r="S54" s="14"/>
      <c r="T54" s="51"/>
      <c r="U54" s="76">
        <f t="shared" si="36"/>
        <v>0</v>
      </c>
      <c r="V54" s="14">
        <f t="shared" si="50"/>
        <v>30</v>
      </c>
      <c r="W54" s="51">
        <f t="shared" si="51"/>
        <v>0</v>
      </c>
      <c r="X54" s="76">
        <f t="shared" si="37"/>
        <v>30</v>
      </c>
      <c r="Y54" s="14">
        <v>30</v>
      </c>
      <c r="Z54" s="51"/>
      <c r="AA54" s="76">
        <f t="shared" si="38"/>
        <v>30</v>
      </c>
      <c r="AB54" s="77">
        <f t="shared" si="8"/>
        <v>0.13119916032537393</v>
      </c>
      <c r="AC54" s="14">
        <v>40</v>
      </c>
      <c r="AD54" s="51"/>
      <c r="AE54" s="76">
        <f t="shared" si="46"/>
        <v>40</v>
      </c>
      <c r="AF54" s="6"/>
    </row>
    <row r="55" spans="1:32" s="15" customFormat="1" ht="25.5">
      <c r="A55" s="93" t="s">
        <v>82</v>
      </c>
      <c r="B55" s="94" t="s">
        <v>28</v>
      </c>
      <c r="C55" s="14">
        <v>1720.7770700000001</v>
      </c>
      <c r="D55" s="49">
        <v>6.6993999999999998</v>
      </c>
      <c r="E55" s="76">
        <f t="shared" si="0"/>
        <v>1714.0776700000001</v>
      </c>
      <c r="F55" s="14">
        <v>692.84490000000005</v>
      </c>
      <c r="G55" s="49"/>
      <c r="H55" s="76">
        <f t="shared" si="32"/>
        <v>692.84490000000005</v>
      </c>
      <c r="I55" s="14">
        <f t="shared" si="47"/>
        <v>1027.93217</v>
      </c>
      <c r="J55" s="51">
        <f t="shared" si="48"/>
        <v>6.6993999999999998</v>
      </c>
      <c r="K55" s="76">
        <f t="shared" si="33"/>
        <v>1021.2327700000001</v>
      </c>
      <c r="L55" s="14">
        <v>1385.9</v>
      </c>
      <c r="M55" s="49">
        <v>49</v>
      </c>
      <c r="N55" s="76">
        <f t="shared" si="34"/>
        <v>1336.9</v>
      </c>
      <c r="O55" s="14">
        <v>2408.7406000000001</v>
      </c>
      <c r="P55" s="49">
        <v>614.58000000000004</v>
      </c>
      <c r="Q55" s="76">
        <f t="shared" si="35"/>
        <v>1794.1606000000002</v>
      </c>
      <c r="R55" s="77">
        <f t="shared" si="49"/>
        <v>1.0467207124867335</v>
      </c>
      <c r="S55" s="14">
        <v>1965.8956700000001</v>
      </c>
      <c r="T55" s="49">
        <v>602.0806</v>
      </c>
      <c r="U55" s="76">
        <f t="shared" si="36"/>
        <v>1363.8150700000001</v>
      </c>
      <c r="V55" s="14">
        <f t="shared" si="50"/>
        <v>384.10432999999989</v>
      </c>
      <c r="W55" s="51">
        <f t="shared" si="51"/>
        <v>12.919399999999996</v>
      </c>
      <c r="X55" s="76">
        <f t="shared" si="37"/>
        <v>371.18492999999989</v>
      </c>
      <c r="Y55" s="14">
        <v>2350</v>
      </c>
      <c r="Z55" s="49">
        <v>615</v>
      </c>
      <c r="AA55" s="76">
        <f t="shared" si="38"/>
        <v>1735</v>
      </c>
      <c r="AB55" s="77">
        <f t="shared" si="8"/>
        <v>1.0122061738310844</v>
      </c>
      <c r="AC55" s="14">
        <v>1034.07</v>
      </c>
      <c r="AD55" s="49">
        <v>2.2999999999999998</v>
      </c>
      <c r="AE55" s="76">
        <f t="shared" si="46"/>
        <v>1031.77</v>
      </c>
      <c r="AF55" s="6"/>
    </row>
    <row r="56" spans="1:32" s="34" customFormat="1" ht="13.5">
      <c r="A56" s="98" t="s">
        <v>81</v>
      </c>
      <c r="B56" s="89" t="s">
        <v>30</v>
      </c>
      <c r="C56" s="99">
        <f>C58+C59+C60+C83+C84</f>
        <v>12134.73785</v>
      </c>
      <c r="D56" s="99">
        <f>D58+D59+D60+D83+D84</f>
        <v>1842.20622</v>
      </c>
      <c r="E56" s="71">
        <f t="shared" si="0"/>
        <v>10292.531629999999</v>
      </c>
      <c r="F56" s="99">
        <f>F58+F59+F60+F83+F84</f>
        <v>6348.8413</v>
      </c>
      <c r="G56" s="99">
        <f>G58+G59+G60+G83+G84</f>
        <v>0</v>
      </c>
      <c r="H56" s="71">
        <f t="shared" si="32"/>
        <v>6348.8413</v>
      </c>
      <c r="I56" s="99">
        <f>I58+I59+I60+I83+I84</f>
        <v>5785.8965500000004</v>
      </c>
      <c r="J56" s="99">
        <f>J58+J59+J60+J83+J84</f>
        <v>1842.20622</v>
      </c>
      <c r="K56" s="71">
        <f t="shared" si="33"/>
        <v>3943.6903300000004</v>
      </c>
      <c r="L56" s="99">
        <f>L58+L59+L60+L83+L84</f>
        <v>18150.5</v>
      </c>
      <c r="M56" s="99">
        <f>M58+M59+M60+M83+M84</f>
        <v>6874</v>
      </c>
      <c r="N56" s="71">
        <f t="shared" si="34"/>
        <v>11276.5</v>
      </c>
      <c r="O56" s="99">
        <f>O58+O59+O60+O83+O84</f>
        <v>35482.220229999999</v>
      </c>
      <c r="P56" s="99">
        <f>P58+P59+P60+P83+P84</f>
        <v>12119.64</v>
      </c>
      <c r="Q56" s="71">
        <f t="shared" si="35"/>
        <v>23362.58023</v>
      </c>
      <c r="R56" s="72">
        <f>Q56/E56*100</f>
        <v>226.98575112370096</v>
      </c>
      <c r="S56" s="99">
        <f>S58+S59+S60+S83+S84</f>
        <v>12527.43259</v>
      </c>
      <c r="T56" s="99">
        <f>T58+T59+T60+T83+T84</f>
        <v>207.55522999999999</v>
      </c>
      <c r="U56" s="71">
        <f t="shared" si="36"/>
        <v>12319.87736</v>
      </c>
      <c r="V56" s="99">
        <f>V58+V59+V60+V83+V84</f>
        <v>20734.56741</v>
      </c>
      <c r="W56" s="99">
        <f>W58+W59+W60+W83+W84</f>
        <v>11797.44477</v>
      </c>
      <c r="X56" s="71">
        <f t="shared" si="37"/>
        <v>8937.1226399999996</v>
      </c>
      <c r="Y56" s="99">
        <f>Y58+Y59+Y60+Y83+Y84</f>
        <v>33262</v>
      </c>
      <c r="Z56" s="99">
        <f>Z58+Z59+Z60+Z83+Z84</f>
        <v>12005</v>
      </c>
      <c r="AA56" s="71">
        <f t="shared" si="38"/>
        <v>21257</v>
      </c>
      <c r="AB56" s="72">
        <f t="shared" si="8"/>
        <v>2.0652839130502629</v>
      </c>
      <c r="AC56" s="99">
        <f>AC58+AC59+AC60+AC83+AC84</f>
        <v>20946.95</v>
      </c>
      <c r="AD56" s="99">
        <f>AD58+AD59+AD60+AD83+AD84</f>
        <v>15.4</v>
      </c>
      <c r="AE56" s="71">
        <f t="shared" si="46"/>
        <v>20931.55</v>
      </c>
      <c r="AF56" s="6"/>
    </row>
    <row r="57" spans="1:32" ht="12.75">
      <c r="A57" s="78"/>
      <c r="B57" s="81" t="s">
        <v>42</v>
      </c>
      <c r="C57" s="82"/>
      <c r="D57" s="97"/>
      <c r="E57" s="76"/>
      <c r="F57" s="82"/>
      <c r="G57" s="97"/>
      <c r="H57" s="76"/>
      <c r="I57" s="82"/>
      <c r="J57" s="97"/>
      <c r="K57" s="76"/>
      <c r="L57" s="82"/>
      <c r="M57" s="97"/>
      <c r="N57" s="76"/>
      <c r="O57" s="82"/>
      <c r="P57" s="97"/>
      <c r="Q57" s="76"/>
      <c r="R57" s="77"/>
      <c r="S57" s="82"/>
      <c r="T57" s="97"/>
      <c r="U57" s="76"/>
      <c r="V57" s="82"/>
      <c r="W57" s="97"/>
      <c r="X57" s="76"/>
      <c r="Y57" s="82"/>
      <c r="Z57" s="97"/>
      <c r="AA57" s="76"/>
      <c r="AB57" s="77" t="e">
        <f t="shared" si="8"/>
        <v>#DIV/0!</v>
      </c>
      <c r="AC57" s="82"/>
      <c r="AD57" s="97"/>
      <c r="AE57" s="76"/>
    </row>
    <row r="58" spans="1:32" ht="25.5" customHeight="1">
      <c r="A58" s="78" t="s">
        <v>36</v>
      </c>
      <c r="B58" s="79" t="s">
        <v>31</v>
      </c>
      <c r="C58" s="16">
        <v>5776.9933600000004</v>
      </c>
      <c r="D58" s="48">
        <v>1842.20622</v>
      </c>
      <c r="E58" s="76">
        <f t="shared" si="0"/>
        <v>3934.7871400000004</v>
      </c>
      <c r="F58" s="16">
        <v>1796.1505999999999</v>
      </c>
      <c r="G58" s="48"/>
      <c r="H58" s="76">
        <f t="shared" si="32"/>
        <v>1796.1505999999999</v>
      </c>
      <c r="I58" s="16">
        <f>C58-F58</f>
        <v>3980.8427600000005</v>
      </c>
      <c r="J58" s="48">
        <f>D58-G58</f>
        <v>1842.20622</v>
      </c>
      <c r="K58" s="76">
        <f t="shared" si="33"/>
        <v>2138.6365400000004</v>
      </c>
      <c r="L58" s="16">
        <v>12851.7</v>
      </c>
      <c r="M58" s="48">
        <v>6874</v>
      </c>
      <c r="N58" s="76">
        <f t="shared" si="34"/>
        <v>5977.7000000000007</v>
      </c>
      <c r="O58" s="16">
        <v>18783.78023</v>
      </c>
      <c r="P58" s="48">
        <v>7797.44</v>
      </c>
      <c r="Q58" s="76"/>
      <c r="R58" s="77">
        <f>Q58/E58</f>
        <v>0</v>
      </c>
      <c r="S58" s="16">
        <v>2744.5909000000001</v>
      </c>
      <c r="T58" s="48"/>
      <c r="U58" s="76">
        <f t="shared" si="36"/>
        <v>2744.5909000000001</v>
      </c>
      <c r="V58" s="16">
        <f>Y58-S58</f>
        <v>15352.409100000001</v>
      </c>
      <c r="W58" s="48">
        <f>Z58-T58</f>
        <v>9697</v>
      </c>
      <c r="X58" s="76">
        <f t="shared" si="37"/>
        <v>5655.4091000000008</v>
      </c>
      <c r="Y58" s="16">
        <v>18097</v>
      </c>
      <c r="Z58" s="48">
        <v>9697</v>
      </c>
      <c r="AA58" s="76">
        <f t="shared" si="38"/>
        <v>8400</v>
      </c>
      <c r="AB58" s="77">
        <f t="shared" si="8"/>
        <v>2.1348041713890522</v>
      </c>
      <c r="AC58" s="16">
        <v>9019.35</v>
      </c>
      <c r="AD58" s="48"/>
      <c r="AE58" s="76">
        <f t="shared" ref="AE58:AE61" si="52">AC58-AD58</f>
        <v>9019.35</v>
      </c>
    </row>
    <row r="59" spans="1:32" s="15" customFormat="1" ht="25.5">
      <c r="A59" s="93" t="s">
        <v>38</v>
      </c>
      <c r="B59" s="94" t="s">
        <v>32</v>
      </c>
      <c r="C59" s="14">
        <v>3639.8280599999998</v>
      </c>
      <c r="D59" s="49"/>
      <c r="E59" s="76">
        <f t="shared" si="0"/>
        <v>3639.8280599999998</v>
      </c>
      <c r="F59" s="14">
        <v>2424.0122099999999</v>
      </c>
      <c r="G59" s="49"/>
      <c r="H59" s="76">
        <f t="shared" si="32"/>
        <v>2424.0122099999999</v>
      </c>
      <c r="I59" s="16">
        <f t="shared" ref="I59:I60" si="53">C59-F59</f>
        <v>1215.81585</v>
      </c>
      <c r="J59" s="48">
        <f t="shared" ref="J59:J60" si="54">D59-G59</f>
        <v>0</v>
      </c>
      <c r="K59" s="76">
        <f t="shared" si="33"/>
        <v>1215.81585</v>
      </c>
      <c r="L59" s="14">
        <v>3639.3</v>
      </c>
      <c r="M59" s="49"/>
      <c r="N59" s="76">
        <f t="shared" si="34"/>
        <v>3639.3</v>
      </c>
      <c r="O59" s="14">
        <v>9681.94</v>
      </c>
      <c r="P59" s="49">
        <v>4322.2</v>
      </c>
      <c r="Q59" s="76">
        <f t="shared" si="35"/>
        <v>5359.7400000000007</v>
      </c>
      <c r="R59" s="77">
        <f t="shared" ref="R59:R60" si="55">Q59/E59</f>
        <v>1.4725256005636709</v>
      </c>
      <c r="S59" s="14">
        <v>4023.5005900000001</v>
      </c>
      <c r="T59" s="49">
        <v>207.55522999999999</v>
      </c>
      <c r="U59" s="76">
        <f t="shared" si="36"/>
        <v>3815.9453600000002</v>
      </c>
      <c r="V59" s="16">
        <f t="shared" ref="V59:V60" si="56">Y59-S59</f>
        <v>4491.4994100000004</v>
      </c>
      <c r="W59" s="48">
        <f t="shared" ref="W59:W60" si="57">Z59-T59</f>
        <v>2100.4447700000001</v>
      </c>
      <c r="X59" s="76">
        <f t="shared" si="37"/>
        <v>2391.0546400000003</v>
      </c>
      <c r="Y59" s="14">
        <v>8515</v>
      </c>
      <c r="Z59" s="49">
        <v>2308</v>
      </c>
      <c r="AA59" s="76">
        <f t="shared" si="38"/>
        <v>6207</v>
      </c>
      <c r="AB59" s="77">
        <f t="shared" si="8"/>
        <v>1.7053003322360234</v>
      </c>
      <c r="AC59" s="14">
        <v>9369.7999999999993</v>
      </c>
      <c r="AD59" s="49">
        <v>15.4</v>
      </c>
      <c r="AE59" s="76">
        <f t="shared" si="52"/>
        <v>9354.4</v>
      </c>
      <c r="AF59" s="6"/>
    </row>
    <row r="60" spans="1:32" s="15" customFormat="1" ht="51" customHeight="1">
      <c r="A60" s="93" t="s">
        <v>83</v>
      </c>
      <c r="B60" s="94" t="s">
        <v>33</v>
      </c>
      <c r="C60" s="14">
        <v>1995.27241</v>
      </c>
      <c r="D60" s="51"/>
      <c r="E60" s="76">
        <f t="shared" si="0"/>
        <v>1995.27241</v>
      </c>
      <c r="F60" s="14">
        <v>1850.6485399999999</v>
      </c>
      <c r="G60" s="51"/>
      <c r="H60" s="76">
        <f t="shared" si="32"/>
        <v>1850.6485399999999</v>
      </c>
      <c r="I60" s="16">
        <f t="shared" si="53"/>
        <v>144.62387000000012</v>
      </c>
      <c r="J60" s="48">
        <f t="shared" si="54"/>
        <v>0</v>
      </c>
      <c r="K60" s="76">
        <f t="shared" si="33"/>
        <v>144.62387000000012</v>
      </c>
      <c r="L60" s="14">
        <v>300</v>
      </c>
      <c r="M60" s="51"/>
      <c r="N60" s="76">
        <f t="shared" si="34"/>
        <v>300</v>
      </c>
      <c r="O60" s="14">
        <v>5580</v>
      </c>
      <c r="P60" s="51"/>
      <c r="Q60" s="76">
        <f t="shared" si="35"/>
        <v>5580</v>
      </c>
      <c r="R60" s="77">
        <f t="shared" si="55"/>
        <v>2.7966106141867617</v>
      </c>
      <c r="S60" s="14">
        <v>4903.7849800000004</v>
      </c>
      <c r="T60" s="51"/>
      <c r="U60" s="76">
        <f t="shared" si="36"/>
        <v>4903.7849800000004</v>
      </c>
      <c r="V60" s="16">
        <f t="shared" si="56"/>
        <v>346.21501999999964</v>
      </c>
      <c r="W60" s="48">
        <f t="shared" si="57"/>
        <v>0</v>
      </c>
      <c r="X60" s="76">
        <f t="shared" si="37"/>
        <v>346.21501999999964</v>
      </c>
      <c r="Y60" s="14">
        <v>5250</v>
      </c>
      <c r="Z60" s="51"/>
      <c r="AA60" s="76">
        <f t="shared" si="38"/>
        <v>5250</v>
      </c>
      <c r="AB60" s="77">
        <f t="shared" si="8"/>
        <v>2.631219663885394</v>
      </c>
      <c r="AC60" s="14">
        <v>450</v>
      </c>
      <c r="AD60" s="51"/>
      <c r="AE60" s="76">
        <f t="shared" si="52"/>
        <v>450</v>
      </c>
      <c r="AF60" s="6"/>
    </row>
    <row r="61" spans="1:32" s="33" customFormat="1" ht="63.75" customHeight="1">
      <c r="A61" s="100" t="s">
        <v>154</v>
      </c>
      <c r="B61" s="101" t="s">
        <v>117</v>
      </c>
      <c r="C61" s="102">
        <f>C63+C67+C73+C79</f>
        <v>1995</v>
      </c>
      <c r="D61" s="102">
        <f>D63+D67+D73+D79</f>
        <v>0</v>
      </c>
      <c r="E61" s="103">
        <f t="shared" si="0"/>
        <v>1995</v>
      </c>
      <c r="F61" s="102">
        <f>F63+F67+F73+F79</f>
        <v>0</v>
      </c>
      <c r="G61" s="102">
        <f>G63+G67+G73+G79</f>
        <v>0</v>
      </c>
      <c r="H61" s="103">
        <f t="shared" si="32"/>
        <v>0</v>
      </c>
      <c r="I61" s="102">
        <f>I63+I67+I73+I79</f>
        <v>0</v>
      </c>
      <c r="J61" s="102">
        <f>J63+J67+J73+J79</f>
        <v>0</v>
      </c>
      <c r="K61" s="103">
        <f t="shared" si="33"/>
        <v>0</v>
      </c>
      <c r="L61" s="102">
        <f>L63+L67+L73+L79</f>
        <v>0</v>
      </c>
      <c r="M61" s="102">
        <f>M63+M67+M73+M79</f>
        <v>0</v>
      </c>
      <c r="N61" s="103">
        <f t="shared" si="34"/>
        <v>0</v>
      </c>
      <c r="O61" s="102">
        <f>O63+O67+O73+O79</f>
        <v>0</v>
      </c>
      <c r="P61" s="102">
        <f>P63+P67+P73+P79</f>
        <v>0</v>
      </c>
      <c r="Q61" s="103">
        <f t="shared" si="35"/>
        <v>0</v>
      </c>
      <c r="R61" s="103">
        <f>Q61/E61</f>
        <v>0</v>
      </c>
      <c r="S61" s="102">
        <f>S63+S67+S73+S79</f>
        <v>0</v>
      </c>
      <c r="T61" s="102">
        <f>T63+T67+T73+T79</f>
        <v>0</v>
      </c>
      <c r="U61" s="103">
        <f t="shared" si="36"/>
        <v>0</v>
      </c>
      <c r="V61" s="102">
        <f>V63+V67+V73+V79</f>
        <v>0</v>
      </c>
      <c r="W61" s="102">
        <f>W63+W67+W73+W79</f>
        <v>0</v>
      </c>
      <c r="X61" s="103">
        <f t="shared" si="37"/>
        <v>0</v>
      </c>
      <c r="Y61" s="102">
        <f>Y63+Y67+Y73+Y79</f>
        <v>0</v>
      </c>
      <c r="Z61" s="102">
        <f>Z63+Z67+Z73+Z79</f>
        <v>0</v>
      </c>
      <c r="AA61" s="103">
        <f t="shared" si="38"/>
        <v>0</v>
      </c>
      <c r="AB61" s="169">
        <f t="shared" si="8"/>
        <v>0</v>
      </c>
      <c r="AC61" s="102">
        <f>AC63+AC67+AC73+AC79</f>
        <v>0</v>
      </c>
      <c r="AD61" s="102">
        <f>AD63+AD67+AD73+AD79</f>
        <v>0</v>
      </c>
      <c r="AE61" s="103">
        <f t="shared" si="52"/>
        <v>0</v>
      </c>
      <c r="AF61" s="6"/>
    </row>
    <row r="62" spans="1:32" s="33" customFormat="1" ht="12.75">
      <c r="A62" s="104"/>
      <c r="B62" s="105" t="s">
        <v>161</v>
      </c>
      <c r="C62" s="102"/>
      <c r="D62" s="106"/>
      <c r="E62" s="103"/>
      <c r="F62" s="102"/>
      <c r="G62" s="106"/>
      <c r="H62" s="103"/>
      <c r="I62" s="102"/>
      <c r="J62" s="106"/>
      <c r="K62" s="103"/>
      <c r="L62" s="102"/>
      <c r="M62" s="106"/>
      <c r="N62" s="103"/>
      <c r="O62" s="102"/>
      <c r="P62" s="106"/>
      <c r="Q62" s="103"/>
      <c r="R62" s="103"/>
      <c r="S62" s="102"/>
      <c r="T62" s="106"/>
      <c r="U62" s="103"/>
      <c r="V62" s="102"/>
      <c r="W62" s="106"/>
      <c r="X62" s="103"/>
      <c r="Y62" s="102"/>
      <c r="Z62" s="106"/>
      <c r="AA62" s="103"/>
      <c r="AB62" s="169" t="e">
        <f t="shared" si="8"/>
        <v>#DIV/0!</v>
      </c>
      <c r="AC62" s="102"/>
      <c r="AD62" s="106"/>
      <c r="AE62" s="103"/>
      <c r="AF62" s="6"/>
    </row>
    <row r="63" spans="1:32" s="33" customFormat="1" ht="15.75" customHeight="1">
      <c r="A63" s="104" t="s">
        <v>155</v>
      </c>
      <c r="B63" s="107" t="s">
        <v>23</v>
      </c>
      <c r="C63" s="102">
        <f>C64+C65+C66</f>
        <v>198</v>
      </c>
      <c r="D63" s="102">
        <f>D64+D65+D66</f>
        <v>0</v>
      </c>
      <c r="E63" s="103">
        <f t="shared" si="0"/>
        <v>198</v>
      </c>
      <c r="F63" s="102">
        <f>F64+F65+F66</f>
        <v>0</v>
      </c>
      <c r="G63" s="102">
        <f>G64+G65+G66</f>
        <v>0</v>
      </c>
      <c r="H63" s="103">
        <f t="shared" si="32"/>
        <v>0</v>
      </c>
      <c r="I63" s="102">
        <f>I64+I65+I66</f>
        <v>0</v>
      </c>
      <c r="J63" s="102">
        <f>J64+J65+J66</f>
        <v>0</v>
      </c>
      <c r="K63" s="103">
        <f t="shared" si="33"/>
        <v>0</v>
      </c>
      <c r="L63" s="102">
        <f>L64+L65+L66</f>
        <v>0</v>
      </c>
      <c r="M63" s="102">
        <f>M64+M65+M66</f>
        <v>0</v>
      </c>
      <c r="N63" s="103">
        <f t="shared" si="34"/>
        <v>0</v>
      </c>
      <c r="O63" s="102">
        <f>O64+O65+O66</f>
        <v>0</v>
      </c>
      <c r="P63" s="102">
        <f>P64+P65+P66</f>
        <v>0</v>
      </c>
      <c r="Q63" s="103">
        <f t="shared" si="35"/>
        <v>0</v>
      </c>
      <c r="R63" s="103">
        <f t="shared" ref="R63:R82" si="58">Q63/E63</f>
        <v>0</v>
      </c>
      <c r="S63" s="102">
        <f>S64+S65+S66</f>
        <v>0</v>
      </c>
      <c r="T63" s="102">
        <f>T64+T65+T66</f>
        <v>0</v>
      </c>
      <c r="U63" s="103">
        <f t="shared" si="36"/>
        <v>0</v>
      </c>
      <c r="V63" s="102">
        <f>V64+V65+V66</f>
        <v>0</v>
      </c>
      <c r="W63" s="102">
        <f>W64+W65+W66</f>
        <v>0</v>
      </c>
      <c r="X63" s="103">
        <f t="shared" si="37"/>
        <v>0</v>
      </c>
      <c r="Y63" s="102">
        <f>Y64+Y65+Y66</f>
        <v>0</v>
      </c>
      <c r="Z63" s="102">
        <f>Z64+Z65+Z66</f>
        <v>0</v>
      </c>
      <c r="AA63" s="103">
        <f t="shared" si="38"/>
        <v>0</v>
      </c>
      <c r="AB63" s="169">
        <f t="shared" si="8"/>
        <v>0</v>
      </c>
      <c r="AC63" s="102">
        <f>AC64+AC65+AC66</f>
        <v>0</v>
      </c>
      <c r="AD63" s="102">
        <f>AD64+AD65+AD66</f>
        <v>0</v>
      </c>
      <c r="AE63" s="103">
        <f t="shared" ref="AE63:AE91" si="59">AC63-AD63</f>
        <v>0</v>
      </c>
      <c r="AF63" s="6"/>
    </row>
    <row r="64" spans="1:32" s="33" customFormat="1" ht="26.25" customHeight="1">
      <c r="A64" s="104"/>
      <c r="B64" s="108" t="s">
        <v>114</v>
      </c>
      <c r="C64" s="37"/>
      <c r="D64" s="52"/>
      <c r="E64" s="103">
        <f t="shared" si="0"/>
        <v>0</v>
      </c>
      <c r="F64" s="37"/>
      <c r="G64" s="52"/>
      <c r="H64" s="103">
        <f t="shared" si="32"/>
        <v>0</v>
      </c>
      <c r="I64" s="37"/>
      <c r="J64" s="52"/>
      <c r="K64" s="103">
        <f t="shared" si="33"/>
        <v>0</v>
      </c>
      <c r="L64" s="37"/>
      <c r="M64" s="52"/>
      <c r="N64" s="103">
        <f t="shared" si="34"/>
        <v>0</v>
      </c>
      <c r="O64" s="37"/>
      <c r="P64" s="52"/>
      <c r="Q64" s="103">
        <f t="shared" si="35"/>
        <v>0</v>
      </c>
      <c r="R64" s="103" t="e">
        <f t="shared" si="58"/>
        <v>#DIV/0!</v>
      </c>
      <c r="S64" s="37"/>
      <c r="T64" s="52"/>
      <c r="U64" s="103">
        <f t="shared" si="36"/>
        <v>0</v>
      </c>
      <c r="V64" s="37"/>
      <c r="W64" s="52"/>
      <c r="X64" s="103">
        <f t="shared" si="37"/>
        <v>0</v>
      </c>
      <c r="Y64" s="37"/>
      <c r="Z64" s="52"/>
      <c r="AA64" s="103">
        <f t="shared" si="38"/>
        <v>0</v>
      </c>
      <c r="AB64" s="169" t="e">
        <f t="shared" si="8"/>
        <v>#DIV/0!</v>
      </c>
      <c r="AC64" s="37"/>
      <c r="AD64" s="52"/>
      <c r="AE64" s="103">
        <f t="shared" si="59"/>
        <v>0</v>
      </c>
      <c r="AF64" s="6"/>
    </row>
    <row r="65" spans="1:32" s="33" customFormat="1" ht="25.5">
      <c r="A65" s="104"/>
      <c r="B65" s="108" t="s">
        <v>115</v>
      </c>
      <c r="C65" s="37">
        <v>198</v>
      </c>
      <c r="D65" s="52"/>
      <c r="E65" s="103">
        <f t="shared" si="0"/>
        <v>198</v>
      </c>
      <c r="F65" s="37"/>
      <c r="G65" s="52"/>
      <c r="H65" s="103">
        <f t="shared" si="32"/>
        <v>0</v>
      </c>
      <c r="I65" s="37"/>
      <c r="J65" s="52"/>
      <c r="K65" s="103">
        <f t="shared" si="33"/>
        <v>0</v>
      </c>
      <c r="L65" s="37"/>
      <c r="M65" s="52"/>
      <c r="N65" s="103">
        <f t="shared" si="34"/>
        <v>0</v>
      </c>
      <c r="O65" s="37"/>
      <c r="P65" s="52"/>
      <c r="Q65" s="103">
        <f t="shared" si="35"/>
        <v>0</v>
      </c>
      <c r="R65" s="103">
        <f t="shared" si="58"/>
        <v>0</v>
      </c>
      <c r="S65" s="37"/>
      <c r="T65" s="52"/>
      <c r="U65" s="103">
        <f t="shared" si="36"/>
        <v>0</v>
      </c>
      <c r="V65" s="37"/>
      <c r="W65" s="52"/>
      <c r="X65" s="103">
        <f t="shared" si="37"/>
        <v>0</v>
      </c>
      <c r="Y65" s="37"/>
      <c r="Z65" s="52"/>
      <c r="AA65" s="103">
        <f t="shared" si="38"/>
        <v>0</v>
      </c>
      <c r="AB65" s="169">
        <f t="shared" si="8"/>
        <v>0</v>
      </c>
      <c r="AC65" s="37"/>
      <c r="AD65" s="52"/>
      <c r="AE65" s="103">
        <f t="shared" si="59"/>
        <v>0</v>
      </c>
      <c r="AF65" s="6"/>
    </row>
    <row r="66" spans="1:32" s="33" customFormat="1" ht="23.25" customHeight="1">
      <c r="A66" s="104"/>
      <c r="B66" s="108" t="s">
        <v>116</v>
      </c>
      <c r="C66" s="37"/>
      <c r="D66" s="52"/>
      <c r="E66" s="103">
        <f t="shared" si="0"/>
        <v>0</v>
      </c>
      <c r="F66" s="37"/>
      <c r="G66" s="52"/>
      <c r="H66" s="103">
        <f t="shared" si="32"/>
        <v>0</v>
      </c>
      <c r="I66" s="37"/>
      <c r="J66" s="52"/>
      <c r="K66" s="103">
        <f t="shared" si="33"/>
        <v>0</v>
      </c>
      <c r="L66" s="37"/>
      <c r="M66" s="52"/>
      <c r="N66" s="103">
        <f t="shared" si="34"/>
        <v>0</v>
      </c>
      <c r="O66" s="37"/>
      <c r="P66" s="52"/>
      <c r="Q66" s="103">
        <f t="shared" si="35"/>
        <v>0</v>
      </c>
      <c r="R66" s="103" t="e">
        <f t="shared" si="58"/>
        <v>#DIV/0!</v>
      </c>
      <c r="S66" s="37"/>
      <c r="T66" s="52"/>
      <c r="U66" s="103">
        <f t="shared" si="36"/>
        <v>0</v>
      </c>
      <c r="V66" s="37"/>
      <c r="W66" s="52"/>
      <c r="X66" s="103">
        <f t="shared" si="37"/>
        <v>0</v>
      </c>
      <c r="Y66" s="37"/>
      <c r="Z66" s="52"/>
      <c r="AA66" s="103">
        <f t="shared" si="38"/>
        <v>0</v>
      </c>
      <c r="AB66" s="169" t="e">
        <f t="shared" si="8"/>
        <v>#DIV/0!</v>
      </c>
      <c r="AC66" s="37"/>
      <c r="AD66" s="52"/>
      <c r="AE66" s="103">
        <f t="shared" si="59"/>
        <v>0</v>
      </c>
      <c r="AF66" s="6"/>
    </row>
    <row r="67" spans="1:32" s="33" customFormat="1" ht="12.75">
      <c r="A67" s="104" t="s">
        <v>156</v>
      </c>
      <c r="B67" s="101" t="s">
        <v>25</v>
      </c>
      <c r="C67" s="102">
        <f>C68+C69+C70+C71+C72</f>
        <v>0</v>
      </c>
      <c r="D67" s="102">
        <f>D68+D69+D70+D71+D72</f>
        <v>0</v>
      </c>
      <c r="E67" s="103">
        <f t="shared" si="0"/>
        <v>0</v>
      </c>
      <c r="F67" s="102">
        <f>F68+F69+F70+F71+F72</f>
        <v>0</v>
      </c>
      <c r="G67" s="102">
        <f>G68+G69+G70+G71+G72</f>
        <v>0</v>
      </c>
      <c r="H67" s="103">
        <f t="shared" si="32"/>
        <v>0</v>
      </c>
      <c r="I67" s="102">
        <f>I68+I69+I70+I71+I72</f>
        <v>0</v>
      </c>
      <c r="J67" s="102">
        <f>J68+J69+J70+J71+J72</f>
        <v>0</v>
      </c>
      <c r="K67" s="103">
        <f t="shared" si="33"/>
        <v>0</v>
      </c>
      <c r="L67" s="102">
        <f>L68+L69+L70+L71+L72</f>
        <v>0</v>
      </c>
      <c r="M67" s="102">
        <f>M68+M69+M70+M71+M72</f>
        <v>0</v>
      </c>
      <c r="N67" s="103">
        <f t="shared" si="34"/>
        <v>0</v>
      </c>
      <c r="O67" s="102">
        <f>O68+O69+O70+O71+O72</f>
        <v>0</v>
      </c>
      <c r="P67" s="102">
        <f>P68+P69+P70+P71+P72</f>
        <v>0</v>
      </c>
      <c r="Q67" s="103">
        <f t="shared" si="35"/>
        <v>0</v>
      </c>
      <c r="R67" s="103" t="e">
        <f t="shared" si="58"/>
        <v>#DIV/0!</v>
      </c>
      <c r="S67" s="102">
        <f>S68+S69+S70+S71+S72</f>
        <v>0</v>
      </c>
      <c r="T67" s="102">
        <f>T68+T69+T70+T71+T72</f>
        <v>0</v>
      </c>
      <c r="U67" s="103">
        <f t="shared" si="36"/>
        <v>0</v>
      </c>
      <c r="V67" s="102">
        <f>V68+V69+V70+V71+V72</f>
        <v>0</v>
      </c>
      <c r="W67" s="102">
        <f>W68+W69+W70+W71+W72</f>
        <v>0</v>
      </c>
      <c r="X67" s="103">
        <f t="shared" si="37"/>
        <v>0</v>
      </c>
      <c r="Y67" s="102">
        <f>Y68+Y69+Y70+Y71+Y72</f>
        <v>0</v>
      </c>
      <c r="Z67" s="102">
        <f>Z68+Z69+Z70+Z71+Z72</f>
        <v>0</v>
      </c>
      <c r="AA67" s="103">
        <f t="shared" si="38"/>
        <v>0</v>
      </c>
      <c r="AB67" s="169" t="e">
        <f t="shared" si="8"/>
        <v>#DIV/0!</v>
      </c>
      <c r="AC67" s="102">
        <f>AC68+AC69+AC70+AC71+AC72</f>
        <v>0</v>
      </c>
      <c r="AD67" s="102">
        <f>AD68+AD69+AD70+AD71+AD72</f>
        <v>0</v>
      </c>
      <c r="AE67" s="103">
        <f t="shared" si="59"/>
        <v>0</v>
      </c>
      <c r="AF67" s="6"/>
    </row>
    <row r="68" spans="1:32" s="33" customFormat="1" ht="25.5">
      <c r="A68" s="104"/>
      <c r="B68" s="108" t="s">
        <v>152</v>
      </c>
      <c r="C68" s="37"/>
      <c r="D68" s="52"/>
      <c r="E68" s="103">
        <f t="shared" si="0"/>
        <v>0</v>
      </c>
      <c r="F68" s="37"/>
      <c r="G68" s="52"/>
      <c r="H68" s="103">
        <f t="shared" si="32"/>
        <v>0</v>
      </c>
      <c r="I68" s="37"/>
      <c r="J68" s="52"/>
      <c r="K68" s="103">
        <f t="shared" si="33"/>
        <v>0</v>
      </c>
      <c r="L68" s="37"/>
      <c r="M68" s="52"/>
      <c r="N68" s="103">
        <f t="shared" si="34"/>
        <v>0</v>
      </c>
      <c r="O68" s="37"/>
      <c r="P68" s="52"/>
      <c r="Q68" s="103">
        <f t="shared" si="35"/>
        <v>0</v>
      </c>
      <c r="R68" s="103" t="e">
        <f t="shared" si="58"/>
        <v>#DIV/0!</v>
      </c>
      <c r="S68" s="37"/>
      <c r="T68" s="52"/>
      <c r="U68" s="103">
        <f t="shared" si="36"/>
        <v>0</v>
      </c>
      <c r="V68" s="37"/>
      <c r="W68" s="52"/>
      <c r="X68" s="103">
        <f t="shared" si="37"/>
        <v>0</v>
      </c>
      <c r="Y68" s="37"/>
      <c r="Z68" s="52"/>
      <c r="AA68" s="103">
        <f t="shared" si="38"/>
        <v>0</v>
      </c>
      <c r="AB68" s="169" t="e">
        <f t="shared" si="8"/>
        <v>#DIV/0!</v>
      </c>
      <c r="AC68" s="37"/>
      <c r="AD68" s="52"/>
      <c r="AE68" s="103">
        <f t="shared" si="59"/>
        <v>0</v>
      </c>
      <c r="AF68" s="6"/>
    </row>
    <row r="69" spans="1:32" s="33" customFormat="1" ht="12.75">
      <c r="A69" s="104"/>
      <c r="B69" s="108" t="s">
        <v>95</v>
      </c>
      <c r="C69" s="37"/>
      <c r="D69" s="52"/>
      <c r="E69" s="103">
        <f t="shared" si="0"/>
        <v>0</v>
      </c>
      <c r="F69" s="37"/>
      <c r="G69" s="52"/>
      <c r="H69" s="103">
        <f t="shared" si="32"/>
        <v>0</v>
      </c>
      <c r="I69" s="37"/>
      <c r="J69" s="52"/>
      <c r="K69" s="103">
        <f t="shared" si="33"/>
        <v>0</v>
      </c>
      <c r="L69" s="37"/>
      <c r="M69" s="52"/>
      <c r="N69" s="103">
        <f t="shared" si="34"/>
        <v>0</v>
      </c>
      <c r="O69" s="37"/>
      <c r="P69" s="52"/>
      <c r="Q69" s="103">
        <f t="shared" si="35"/>
        <v>0</v>
      </c>
      <c r="R69" s="103" t="e">
        <f t="shared" si="58"/>
        <v>#DIV/0!</v>
      </c>
      <c r="S69" s="37"/>
      <c r="T69" s="52"/>
      <c r="U69" s="103">
        <f t="shared" si="36"/>
        <v>0</v>
      </c>
      <c r="V69" s="37"/>
      <c r="W69" s="52"/>
      <c r="X69" s="103">
        <f t="shared" si="37"/>
        <v>0</v>
      </c>
      <c r="Y69" s="37"/>
      <c r="Z69" s="52"/>
      <c r="AA69" s="103">
        <f t="shared" si="38"/>
        <v>0</v>
      </c>
      <c r="AB69" s="169" t="e">
        <f t="shared" si="8"/>
        <v>#DIV/0!</v>
      </c>
      <c r="AC69" s="37"/>
      <c r="AD69" s="52"/>
      <c r="AE69" s="103">
        <f t="shared" si="59"/>
        <v>0</v>
      </c>
      <c r="AF69" s="6"/>
    </row>
    <row r="70" spans="1:32" s="33" customFormat="1" ht="25.5">
      <c r="A70" s="104"/>
      <c r="B70" s="108" t="s">
        <v>96</v>
      </c>
      <c r="C70" s="37"/>
      <c r="D70" s="52"/>
      <c r="E70" s="103">
        <f t="shared" si="0"/>
        <v>0</v>
      </c>
      <c r="F70" s="37"/>
      <c r="G70" s="52"/>
      <c r="H70" s="103">
        <f t="shared" si="32"/>
        <v>0</v>
      </c>
      <c r="I70" s="37"/>
      <c r="J70" s="52"/>
      <c r="K70" s="103">
        <f t="shared" si="33"/>
        <v>0</v>
      </c>
      <c r="L70" s="37"/>
      <c r="M70" s="52"/>
      <c r="N70" s="103">
        <f t="shared" si="34"/>
        <v>0</v>
      </c>
      <c r="O70" s="37"/>
      <c r="P70" s="52"/>
      <c r="Q70" s="103">
        <f t="shared" si="35"/>
        <v>0</v>
      </c>
      <c r="R70" s="103" t="e">
        <f t="shared" si="58"/>
        <v>#DIV/0!</v>
      </c>
      <c r="S70" s="37"/>
      <c r="T70" s="52"/>
      <c r="U70" s="103">
        <f t="shared" si="36"/>
        <v>0</v>
      </c>
      <c r="V70" s="37"/>
      <c r="W70" s="52"/>
      <c r="X70" s="103">
        <f t="shared" si="37"/>
        <v>0</v>
      </c>
      <c r="Y70" s="37"/>
      <c r="Z70" s="52"/>
      <c r="AA70" s="103">
        <f t="shared" si="38"/>
        <v>0</v>
      </c>
      <c r="AB70" s="169" t="e">
        <f t="shared" si="8"/>
        <v>#DIV/0!</v>
      </c>
      <c r="AC70" s="37"/>
      <c r="AD70" s="52"/>
      <c r="AE70" s="103">
        <f t="shared" si="59"/>
        <v>0</v>
      </c>
      <c r="AF70" s="6"/>
    </row>
    <row r="71" spans="1:32" s="33" customFormat="1" ht="24" customHeight="1">
      <c r="A71" s="104"/>
      <c r="B71" s="108" t="s">
        <v>92</v>
      </c>
      <c r="C71" s="37"/>
      <c r="D71" s="52"/>
      <c r="E71" s="103">
        <f t="shared" si="0"/>
        <v>0</v>
      </c>
      <c r="F71" s="37"/>
      <c r="G71" s="52"/>
      <c r="H71" s="103">
        <f t="shared" si="32"/>
        <v>0</v>
      </c>
      <c r="I71" s="37"/>
      <c r="J71" s="52"/>
      <c r="K71" s="103">
        <f t="shared" si="33"/>
        <v>0</v>
      </c>
      <c r="L71" s="37"/>
      <c r="M71" s="52"/>
      <c r="N71" s="103">
        <f t="shared" si="34"/>
        <v>0</v>
      </c>
      <c r="O71" s="37"/>
      <c r="P71" s="52"/>
      <c r="Q71" s="103">
        <f t="shared" si="35"/>
        <v>0</v>
      </c>
      <c r="R71" s="103" t="e">
        <f t="shared" si="58"/>
        <v>#DIV/0!</v>
      </c>
      <c r="S71" s="37"/>
      <c r="T71" s="52"/>
      <c r="U71" s="103">
        <f t="shared" si="36"/>
        <v>0</v>
      </c>
      <c r="V71" s="37"/>
      <c r="W71" s="52"/>
      <c r="X71" s="103">
        <f t="shared" si="37"/>
        <v>0</v>
      </c>
      <c r="Y71" s="37"/>
      <c r="Z71" s="52"/>
      <c r="AA71" s="103">
        <f t="shared" si="38"/>
        <v>0</v>
      </c>
      <c r="AB71" s="169" t="e">
        <f t="shared" si="8"/>
        <v>#DIV/0!</v>
      </c>
      <c r="AC71" s="37"/>
      <c r="AD71" s="52"/>
      <c r="AE71" s="103">
        <f t="shared" si="59"/>
        <v>0</v>
      </c>
      <c r="AF71" s="6"/>
    </row>
    <row r="72" spans="1:32" s="33" customFormat="1" ht="25.5">
      <c r="A72" s="104"/>
      <c r="B72" s="108" t="s">
        <v>28</v>
      </c>
      <c r="C72" s="37"/>
      <c r="D72" s="52"/>
      <c r="E72" s="103">
        <f t="shared" si="0"/>
        <v>0</v>
      </c>
      <c r="F72" s="37"/>
      <c r="G72" s="52"/>
      <c r="H72" s="103">
        <f t="shared" si="32"/>
        <v>0</v>
      </c>
      <c r="I72" s="37"/>
      <c r="J72" s="52"/>
      <c r="K72" s="103">
        <f t="shared" si="33"/>
        <v>0</v>
      </c>
      <c r="L72" s="37"/>
      <c r="M72" s="52"/>
      <c r="N72" s="103">
        <f t="shared" si="34"/>
        <v>0</v>
      </c>
      <c r="O72" s="37"/>
      <c r="P72" s="52"/>
      <c r="Q72" s="103">
        <f t="shared" si="35"/>
        <v>0</v>
      </c>
      <c r="R72" s="103" t="e">
        <f t="shared" si="58"/>
        <v>#DIV/0!</v>
      </c>
      <c r="S72" s="37"/>
      <c r="T72" s="52"/>
      <c r="U72" s="103">
        <f t="shared" si="36"/>
        <v>0</v>
      </c>
      <c r="V72" s="37"/>
      <c r="W72" s="52"/>
      <c r="X72" s="103">
        <f t="shared" si="37"/>
        <v>0</v>
      </c>
      <c r="Y72" s="37"/>
      <c r="Z72" s="52"/>
      <c r="AA72" s="103">
        <f t="shared" si="38"/>
        <v>0</v>
      </c>
      <c r="AB72" s="169" t="e">
        <f t="shared" ref="AB72:AB129" si="60">AA72/E72</f>
        <v>#DIV/0!</v>
      </c>
      <c r="AC72" s="37"/>
      <c r="AD72" s="52"/>
      <c r="AE72" s="103">
        <f t="shared" si="59"/>
        <v>0</v>
      </c>
      <c r="AF72" s="6"/>
    </row>
    <row r="73" spans="1:32" s="33" customFormat="1" ht="13.5">
      <c r="A73" s="104" t="s">
        <v>157</v>
      </c>
      <c r="B73" s="107" t="s">
        <v>30</v>
      </c>
      <c r="C73" s="102">
        <f>C74+C75+C76+C77+C78</f>
        <v>1634</v>
      </c>
      <c r="D73" s="102">
        <f>D74+D75+D76+D77+D78</f>
        <v>0</v>
      </c>
      <c r="E73" s="103">
        <f t="shared" ref="E73:E91" si="61">C73-D73</f>
        <v>1634</v>
      </c>
      <c r="F73" s="102">
        <f>F74+F75+F76+F77+F78</f>
        <v>0</v>
      </c>
      <c r="G73" s="102">
        <f>G74+G75+G76+G77+G78</f>
        <v>0</v>
      </c>
      <c r="H73" s="103">
        <f t="shared" si="32"/>
        <v>0</v>
      </c>
      <c r="I73" s="102">
        <f>I74+I75+I76+I77+I78</f>
        <v>0</v>
      </c>
      <c r="J73" s="102">
        <f>J74+J75+J76+J77+J78</f>
        <v>0</v>
      </c>
      <c r="K73" s="103">
        <f t="shared" si="33"/>
        <v>0</v>
      </c>
      <c r="L73" s="102">
        <f>L74+L75+L76+L77+L78</f>
        <v>0</v>
      </c>
      <c r="M73" s="102">
        <f>M74+M75+M76+M77+M78</f>
        <v>0</v>
      </c>
      <c r="N73" s="103">
        <f t="shared" si="34"/>
        <v>0</v>
      </c>
      <c r="O73" s="102">
        <f>O74+O75+O76+O77+O78</f>
        <v>0</v>
      </c>
      <c r="P73" s="102">
        <f>P74+P75+P76+P77+P78</f>
        <v>0</v>
      </c>
      <c r="Q73" s="103">
        <f t="shared" si="35"/>
        <v>0</v>
      </c>
      <c r="R73" s="103">
        <f t="shared" si="58"/>
        <v>0</v>
      </c>
      <c r="S73" s="102">
        <f>S74+S75+S76+S77+S78</f>
        <v>0</v>
      </c>
      <c r="T73" s="102">
        <f>T74+T75+T76+T77+T78</f>
        <v>0</v>
      </c>
      <c r="U73" s="103">
        <f t="shared" si="36"/>
        <v>0</v>
      </c>
      <c r="V73" s="102">
        <f>V74+V75+V76+V77+V78</f>
        <v>0</v>
      </c>
      <c r="W73" s="102">
        <f>W74+W75+W76+W77+W78</f>
        <v>0</v>
      </c>
      <c r="X73" s="103">
        <f t="shared" si="37"/>
        <v>0</v>
      </c>
      <c r="Y73" s="102">
        <f>Y74+Y75+Y76+Y77+Y78</f>
        <v>0</v>
      </c>
      <c r="Z73" s="102">
        <f>Z74+Z75+Z76+Z77+Z78</f>
        <v>0</v>
      </c>
      <c r="AA73" s="103">
        <f t="shared" si="38"/>
        <v>0</v>
      </c>
      <c r="AB73" s="169">
        <f t="shared" si="60"/>
        <v>0</v>
      </c>
      <c r="AC73" s="102">
        <f>AC74+AC75+AC76+AC77+AC78</f>
        <v>0</v>
      </c>
      <c r="AD73" s="102">
        <f>AD74+AD75+AD76+AD77+AD78</f>
        <v>0</v>
      </c>
      <c r="AE73" s="103">
        <f t="shared" si="59"/>
        <v>0</v>
      </c>
      <c r="AF73" s="6"/>
    </row>
    <row r="74" spans="1:32" s="33" customFormat="1" ht="25.5">
      <c r="A74" s="104"/>
      <c r="B74" s="109" t="s">
        <v>31</v>
      </c>
      <c r="C74" s="37">
        <v>1460</v>
      </c>
      <c r="D74" s="52"/>
      <c r="E74" s="103">
        <f t="shared" si="61"/>
        <v>1460</v>
      </c>
      <c r="F74" s="37"/>
      <c r="G74" s="52"/>
      <c r="H74" s="103">
        <f t="shared" si="32"/>
        <v>0</v>
      </c>
      <c r="I74" s="37"/>
      <c r="J74" s="52"/>
      <c r="K74" s="103">
        <f t="shared" si="33"/>
        <v>0</v>
      </c>
      <c r="L74" s="37"/>
      <c r="M74" s="52"/>
      <c r="N74" s="103">
        <f t="shared" si="34"/>
        <v>0</v>
      </c>
      <c r="O74" s="37"/>
      <c r="P74" s="52"/>
      <c r="Q74" s="103">
        <f t="shared" si="35"/>
        <v>0</v>
      </c>
      <c r="R74" s="103">
        <f t="shared" si="58"/>
        <v>0</v>
      </c>
      <c r="S74" s="37"/>
      <c r="T74" s="52"/>
      <c r="U74" s="103">
        <f t="shared" si="36"/>
        <v>0</v>
      </c>
      <c r="V74" s="37"/>
      <c r="W74" s="52"/>
      <c r="X74" s="103">
        <f t="shared" si="37"/>
        <v>0</v>
      </c>
      <c r="Y74" s="37"/>
      <c r="Z74" s="52"/>
      <c r="AA74" s="103">
        <f t="shared" si="38"/>
        <v>0</v>
      </c>
      <c r="AB74" s="169">
        <f t="shared" si="60"/>
        <v>0</v>
      </c>
      <c r="AC74" s="37"/>
      <c r="AD74" s="52"/>
      <c r="AE74" s="103">
        <f t="shared" si="59"/>
        <v>0</v>
      </c>
      <c r="AF74" s="6"/>
    </row>
    <row r="75" spans="1:32" s="33" customFormat="1" ht="24" customHeight="1">
      <c r="A75" s="104"/>
      <c r="B75" s="109" t="s">
        <v>32</v>
      </c>
      <c r="C75" s="37">
        <v>174</v>
      </c>
      <c r="D75" s="52"/>
      <c r="E75" s="103">
        <f t="shared" si="61"/>
        <v>174</v>
      </c>
      <c r="F75" s="37"/>
      <c r="G75" s="52"/>
      <c r="H75" s="103">
        <f t="shared" si="32"/>
        <v>0</v>
      </c>
      <c r="I75" s="37"/>
      <c r="J75" s="52"/>
      <c r="K75" s="103">
        <f t="shared" si="33"/>
        <v>0</v>
      </c>
      <c r="L75" s="37"/>
      <c r="M75" s="52"/>
      <c r="N75" s="103">
        <f t="shared" si="34"/>
        <v>0</v>
      </c>
      <c r="O75" s="37"/>
      <c r="P75" s="52"/>
      <c r="Q75" s="103">
        <f t="shared" si="35"/>
        <v>0</v>
      </c>
      <c r="R75" s="103">
        <f t="shared" si="58"/>
        <v>0</v>
      </c>
      <c r="S75" s="37"/>
      <c r="T75" s="52"/>
      <c r="U75" s="103">
        <f t="shared" si="36"/>
        <v>0</v>
      </c>
      <c r="V75" s="37"/>
      <c r="W75" s="52"/>
      <c r="X75" s="103">
        <f t="shared" si="37"/>
        <v>0</v>
      </c>
      <c r="Y75" s="37"/>
      <c r="Z75" s="52"/>
      <c r="AA75" s="103">
        <f t="shared" si="38"/>
        <v>0</v>
      </c>
      <c r="AB75" s="169">
        <f t="shared" si="60"/>
        <v>0</v>
      </c>
      <c r="AC75" s="37"/>
      <c r="AD75" s="52"/>
      <c r="AE75" s="103">
        <f t="shared" si="59"/>
        <v>0</v>
      </c>
      <c r="AF75" s="6"/>
    </row>
    <row r="76" spans="1:32" s="33" customFormat="1" ht="36.75" customHeight="1">
      <c r="A76" s="104"/>
      <c r="B76" s="109" t="s">
        <v>153</v>
      </c>
      <c r="C76" s="37"/>
      <c r="D76" s="52"/>
      <c r="E76" s="103">
        <f t="shared" si="61"/>
        <v>0</v>
      </c>
      <c r="F76" s="37"/>
      <c r="G76" s="52"/>
      <c r="H76" s="103">
        <f t="shared" si="32"/>
        <v>0</v>
      </c>
      <c r="I76" s="37"/>
      <c r="J76" s="52"/>
      <c r="K76" s="103">
        <f t="shared" si="33"/>
        <v>0</v>
      </c>
      <c r="L76" s="37"/>
      <c r="M76" s="52"/>
      <c r="N76" s="103">
        <f t="shared" si="34"/>
        <v>0</v>
      </c>
      <c r="O76" s="37"/>
      <c r="P76" s="52"/>
      <c r="Q76" s="103">
        <f t="shared" si="35"/>
        <v>0</v>
      </c>
      <c r="R76" s="103" t="e">
        <f t="shared" si="58"/>
        <v>#DIV/0!</v>
      </c>
      <c r="S76" s="37"/>
      <c r="T76" s="52"/>
      <c r="U76" s="103">
        <f t="shared" si="36"/>
        <v>0</v>
      </c>
      <c r="V76" s="37"/>
      <c r="W76" s="52"/>
      <c r="X76" s="103">
        <f t="shared" si="37"/>
        <v>0</v>
      </c>
      <c r="Y76" s="37"/>
      <c r="Z76" s="52"/>
      <c r="AA76" s="103">
        <f t="shared" si="38"/>
        <v>0</v>
      </c>
      <c r="AB76" s="169" t="e">
        <f t="shared" si="60"/>
        <v>#DIV/0!</v>
      </c>
      <c r="AC76" s="37"/>
      <c r="AD76" s="52"/>
      <c r="AE76" s="103">
        <f t="shared" si="59"/>
        <v>0</v>
      </c>
      <c r="AF76" s="6"/>
    </row>
    <row r="77" spans="1:32" s="33" customFormat="1" ht="38.25">
      <c r="A77" s="104"/>
      <c r="B77" s="109" t="s">
        <v>151</v>
      </c>
      <c r="C77" s="37"/>
      <c r="D77" s="52"/>
      <c r="E77" s="103">
        <f t="shared" si="61"/>
        <v>0</v>
      </c>
      <c r="F77" s="37"/>
      <c r="G77" s="52"/>
      <c r="H77" s="103">
        <f t="shared" si="32"/>
        <v>0</v>
      </c>
      <c r="I77" s="37"/>
      <c r="J77" s="52"/>
      <c r="K77" s="103">
        <f t="shared" si="33"/>
        <v>0</v>
      </c>
      <c r="L77" s="37"/>
      <c r="M77" s="52"/>
      <c r="N77" s="103">
        <f t="shared" si="34"/>
        <v>0</v>
      </c>
      <c r="O77" s="37"/>
      <c r="P77" s="52"/>
      <c r="Q77" s="103">
        <f t="shared" si="35"/>
        <v>0</v>
      </c>
      <c r="R77" s="103" t="e">
        <f t="shared" si="58"/>
        <v>#DIV/0!</v>
      </c>
      <c r="S77" s="37"/>
      <c r="T77" s="52"/>
      <c r="U77" s="103">
        <f t="shared" si="36"/>
        <v>0</v>
      </c>
      <c r="V77" s="37"/>
      <c r="W77" s="52"/>
      <c r="X77" s="103">
        <f t="shared" si="37"/>
        <v>0</v>
      </c>
      <c r="Y77" s="37"/>
      <c r="Z77" s="52"/>
      <c r="AA77" s="103">
        <f t="shared" si="38"/>
        <v>0</v>
      </c>
      <c r="AB77" s="169" t="e">
        <f t="shared" si="60"/>
        <v>#DIV/0!</v>
      </c>
      <c r="AC77" s="37"/>
      <c r="AD77" s="52"/>
      <c r="AE77" s="103">
        <f t="shared" si="59"/>
        <v>0</v>
      </c>
      <c r="AF77" s="6"/>
    </row>
    <row r="78" spans="1:32" s="33" customFormat="1" ht="12.75">
      <c r="A78" s="104"/>
      <c r="B78" s="109" t="s">
        <v>34</v>
      </c>
      <c r="C78" s="37"/>
      <c r="D78" s="52"/>
      <c r="E78" s="103">
        <f t="shared" si="61"/>
        <v>0</v>
      </c>
      <c r="F78" s="37"/>
      <c r="G78" s="52"/>
      <c r="H78" s="103">
        <f t="shared" si="32"/>
        <v>0</v>
      </c>
      <c r="I78" s="37"/>
      <c r="J78" s="52"/>
      <c r="K78" s="103">
        <f t="shared" si="33"/>
        <v>0</v>
      </c>
      <c r="L78" s="37"/>
      <c r="M78" s="52"/>
      <c r="N78" s="103">
        <f t="shared" si="34"/>
        <v>0</v>
      </c>
      <c r="O78" s="37"/>
      <c r="P78" s="52"/>
      <c r="Q78" s="103">
        <f t="shared" si="35"/>
        <v>0</v>
      </c>
      <c r="R78" s="103" t="e">
        <f t="shared" si="58"/>
        <v>#DIV/0!</v>
      </c>
      <c r="S78" s="37"/>
      <c r="T78" s="52"/>
      <c r="U78" s="103">
        <f t="shared" si="36"/>
        <v>0</v>
      </c>
      <c r="V78" s="37"/>
      <c r="W78" s="52"/>
      <c r="X78" s="103">
        <f t="shared" si="37"/>
        <v>0</v>
      </c>
      <c r="Y78" s="37"/>
      <c r="Z78" s="52"/>
      <c r="AA78" s="103">
        <f t="shared" si="38"/>
        <v>0</v>
      </c>
      <c r="AB78" s="169" t="e">
        <f t="shared" si="60"/>
        <v>#DIV/0!</v>
      </c>
      <c r="AC78" s="37"/>
      <c r="AD78" s="52"/>
      <c r="AE78" s="103">
        <f t="shared" si="59"/>
        <v>0</v>
      </c>
      <c r="AF78" s="6"/>
    </row>
    <row r="79" spans="1:32" s="33" customFormat="1" ht="20.25" customHeight="1">
      <c r="A79" s="104" t="s">
        <v>158</v>
      </c>
      <c r="B79" s="107" t="s">
        <v>118</v>
      </c>
      <c r="C79" s="102">
        <f>C80+C81+C82</f>
        <v>163</v>
      </c>
      <c r="D79" s="102">
        <f>D80+D81+D82</f>
        <v>0</v>
      </c>
      <c r="E79" s="103">
        <f t="shared" si="61"/>
        <v>163</v>
      </c>
      <c r="F79" s="102">
        <f>F80+F81+F82</f>
        <v>0</v>
      </c>
      <c r="G79" s="102">
        <f>G80+G81+G82</f>
        <v>0</v>
      </c>
      <c r="H79" s="103">
        <f t="shared" si="32"/>
        <v>0</v>
      </c>
      <c r="I79" s="102">
        <f>I80+I81+I82</f>
        <v>0</v>
      </c>
      <c r="J79" s="102">
        <f>J80+J81+J82</f>
        <v>0</v>
      </c>
      <c r="K79" s="103">
        <f t="shared" si="33"/>
        <v>0</v>
      </c>
      <c r="L79" s="102">
        <f>L80+L81+L82</f>
        <v>0</v>
      </c>
      <c r="M79" s="102">
        <f>M80+M81+M82</f>
        <v>0</v>
      </c>
      <c r="N79" s="103">
        <f t="shared" si="34"/>
        <v>0</v>
      </c>
      <c r="O79" s="102">
        <f>O80+O81+O82</f>
        <v>0</v>
      </c>
      <c r="P79" s="102">
        <f>P80+P81+P82</f>
        <v>0</v>
      </c>
      <c r="Q79" s="103">
        <f t="shared" si="35"/>
        <v>0</v>
      </c>
      <c r="R79" s="103">
        <f t="shared" si="58"/>
        <v>0</v>
      </c>
      <c r="S79" s="102">
        <f>S80+S81+S82</f>
        <v>0</v>
      </c>
      <c r="T79" s="102">
        <f>T80+T81+T82</f>
        <v>0</v>
      </c>
      <c r="U79" s="103">
        <f t="shared" si="36"/>
        <v>0</v>
      </c>
      <c r="V79" s="102">
        <f>V80+V81+V82</f>
        <v>0</v>
      </c>
      <c r="W79" s="102">
        <f>W80+W81+W82</f>
        <v>0</v>
      </c>
      <c r="X79" s="103">
        <f t="shared" si="37"/>
        <v>0</v>
      </c>
      <c r="Y79" s="102">
        <f>Y80+Y81+Y82</f>
        <v>0</v>
      </c>
      <c r="Z79" s="102">
        <f>Z80+Z81+Z82</f>
        <v>0</v>
      </c>
      <c r="AA79" s="103">
        <f t="shared" si="38"/>
        <v>0</v>
      </c>
      <c r="AB79" s="169">
        <f t="shared" si="60"/>
        <v>0</v>
      </c>
      <c r="AC79" s="102">
        <f>AC80+AC81+AC82</f>
        <v>0</v>
      </c>
      <c r="AD79" s="102">
        <f>AD80+AD81+AD82</f>
        <v>0</v>
      </c>
      <c r="AE79" s="103">
        <f t="shared" si="59"/>
        <v>0</v>
      </c>
      <c r="AF79" s="6"/>
    </row>
    <row r="80" spans="1:32" s="33" customFormat="1" ht="25.5">
      <c r="A80" s="104"/>
      <c r="B80" s="109" t="s">
        <v>37</v>
      </c>
      <c r="C80" s="37"/>
      <c r="D80" s="52"/>
      <c r="E80" s="103">
        <f t="shared" si="61"/>
        <v>0</v>
      </c>
      <c r="F80" s="37"/>
      <c r="G80" s="52"/>
      <c r="H80" s="103">
        <f t="shared" si="32"/>
        <v>0</v>
      </c>
      <c r="I80" s="37"/>
      <c r="J80" s="52"/>
      <c r="K80" s="103">
        <f t="shared" si="33"/>
        <v>0</v>
      </c>
      <c r="L80" s="37"/>
      <c r="M80" s="52"/>
      <c r="N80" s="103">
        <f t="shared" si="34"/>
        <v>0</v>
      </c>
      <c r="O80" s="37"/>
      <c r="P80" s="52"/>
      <c r="Q80" s="103">
        <f t="shared" si="35"/>
        <v>0</v>
      </c>
      <c r="R80" s="103" t="e">
        <f t="shared" si="58"/>
        <v>#DIV/0!</v>
      </c>
      <c r="S80" s="37"/>
      <c r="T80" s="52"/>
      <c r="U80" s="103">
        <f t="shared" si="36"/>
        <v>0</v>
      </c>
      <c r="V80" s="37"/>
      <c r="W80" s="52"/>
      <c r="X80" s="103">
        <f t="shared" si="37"/>
        <v>0</v>
      </c>
      <c r="Y80" s="37"/>
      <c r="Z80" s="52"/>
      <c r="AA80" s="103">
        <f t="shared" si="38"/>
        <v>0</v>
      </c>
      <c r="AB80" s="169" t="e">
        <f t="shared" si="60"/>
        <v>#DIV/0!</v>
      </c>
      <c r="AC80" s="37"/>
      <c r="AD80" s="52"/>
      <c r="AE80" s="103">
        <f t="shared" si="59"/>
        <v>0</v>
      </c>
      <c r="AF80" s="6"/>
    </row>
    <row r="81" spans="1:32" s="33" customFormat="1" ht="39.75" customHeight="1">
      <c r="A81" s="104"/>
      <c r="B81" s="109" t="s">
        <v>98</v>
      </c>
      <c r="C81" s="37"/>
      <c r="D81" s="52"/>
      <c r="E81" s="103">
        <f t="shared" si="61"/>
        <v>0</v>
      </c>
      <c r="F81" s="37"/>
      <c r="G81" s="52"/>
      <c r="H81" s="103">
        <f t="shared" si="32"/>
        <v>0</v>
      </c>
      <c r="I81" s="37"/>
      <c r="J81" s="52"/>
      <c r="K81" s="103">
        <f t="shared" si="33"/>
        <v>0</v>
      </c>
      <c r="L81" s="37"/>
      <c r="M81" s="52"/>
      <c r="N81" s="103">
        <f t="shared" si="34"/>
        <v>0</v>
      </c>
      <c r="O81" s="37"/>
      <c r="P81" s="52"/>
      <c r="Q81" s="103">
        <f t="shared" si="35"/>
        <v>0</v>
      </c>
      <c r="R81" s="103" t="e">
        <f t="shared" si="58"/>
        <v>#DIV/0!</v>
      </c>
      <c r="S81" s="37"/>
      <c r="T81" s="52"/>
      <c r="U81" s="103">
        <f t="shared" si="36"/>
        <v>0</v>
      </c>
      <c r="V81" s="37"/>
      <c r="W81" s="52"/>
      <c r="X81" s="103">
        <f t="shared" si="37"/>
        <v>0</v>
      </c>
      <c r="Y81" s="37"/>
      <c r="Z81" s="52"/>
      <c r="AA81" s="103">
        <f t="shared" si="38"/>
        <v>0</v>
      </c>
      <c r="AB81" s="169" t="e">
        <f t="shared" si="60"/>
        <v>#DIV/0!</v>
      </c>
      <c r="AC81" s="37"/>
      <c r="AD81" s="52"/>
      <c r="AE81" s="103">
        <f t="shared" si="59"/>
        <v>0</v>
      </c>
      <c r="AF81" s="6"/>
    </row>
    <row r="82" spans="1:32" s="33" customFormat="1" ht="26.25" customHeight="1">
      <c r="A82" s="104"/>
      <c r="B82" s="109" t="s">
        <v>175</v>
      </c>
      <c r="C82" s="37">
        <v>163</v>
      </c>
      <c r="D82" s="52"/>
      <c r="E82" s="103">
        <f t="shared" si="61"/>
        <v>163</v>
      </c>
      <c r="F82" s="37"/>
      <c r="G82" s="52"/>
      <c r="H82" s="103">
        <f t="shared" si="32"/>
        <v>0</v>
      </c>
      <c r="I82" s="37"/>
      <c r="J82" s="52"/>
      <c r="K82" s="103">
        <f t="shared" si="33"/>
        <v>0</v>
      </c>
      <c r="L82" s="37"/>
      <c r="M82" s="52"/>
      <c r="N82" s="103">
        <f t="shared" si="34"/>
        <v>0</v>
      </c>
      <c r="O82" s="37"/>
      <c r="P82" s="52"/>
      <c r="Q82" s="103">
        <f t="shared" si="35"/>
        <v>0</v>
      </c>
      <c r="R82" s="103">
        <f t="shared" si="58"/>
        <v>0</v>
      </c>
      <c r="S82" s="37"/>
      <c r="T82" s="52"/>
      <c r="U82" s="103">
        <f t="shared" si="36"/>
        <v>0</v>
      </c>
      <c r="V82" s="37"/>
      <c r="W82" s="52"/>
      <c r="X82" s="103">
        <f t="shared" si="37"/>
        <v>0</v>
      </c>
      <c r="Y82" s="37"/>
      <c r="Z82" s="52"/>
      <c r="AA82" s="103">
        <f t="shared" si="38"/>
        <v>0</v>
      </c>
      <c r="AB82" s="169">
        <f t="shared" si="60"/>
        <v>0</v>
      </c>
      <c r="AC82" s="37"/>
      <c r="AD82" s="52"/>
      <c r="AE82" s="103">
        <f t="shared" si="59"/>
        <v>0</v>
      </c>
      <c r="AF82" s="6"/>
    </row>
    <row r="83" spans="1:32" s="15" customFormat="1" ht="40.5" customHeight="1">
      <c r="A83" s="93" t="s">
        <v>84</v>
      </c>
      <c r="B83" s="94" t="s">
        <v>150</v>
      </c>
      <c r="C83" s="14"/>
      <c r="D83" s="49"/>
      <c r="E83" s="76">
        <f t="shared" si="61"/>
        <v>0</v>
      </c>
      <c r="F83" s="14"/>
      <c r="G83" s="49"/>
      <c r="H83" s="76">
        <f t="shared" si="32"/>
        <v>0</v>
      </c>
      <c r="I83" s="14">
        <f>C83-F83</f>
        <v>0</v>
      </c>
      <c r="J83" s="49">
        <f>D83-G83</f>
        <v>0</v>
      </c>
      <c r="K83" s="76">
        <f t="shared" si="33"/>
        <v>0</v>
      </c>
      <c r="L83" s="14"/>
      <c r="M83" s="49"/>
      <c r="N83" s="76">
        <f t="shared" si="34"/>
        <v>0</v>
      </c>
      <c r="O83" s="14"/>
      <c r="P83" s="49"/>
      <c r="Q83" s="76">
        <f t="shared" si="35"/>
        <v>0</v>
      </c>
      <c r="R83" s="77" t="e">
        <f>Q83/E83</f>
        <v>#DIV/0!</v>
      </c>
      <c r="S83" s="14"/>
      <c r="T83" s="49"/>
      <c r="U83" s="76">
        <f t="shared" si="36"/>
        <v>0</v>
      </c>
      <c r="V83" s="14"/>
      <c r="W83" s="49"/>
      <c r="X83" s="76">
        <f t="shared" si="37"/>
        <v>0</v>
      </c>
      <c r="Y83" s="14"/>
      <c r="Z83" s="49"/>
      <c r="AA83" s="76">
        <f t="shared" si="38"/>
        <v>0</v>
      </c>
      <c r="AB83" s="77" t="e">
        <f t="shared" si="60"/>
        <v>#DIV/0!</v>
      </c>
      <c r="AC83" s="14"/>
      <c r="AD83" s="49"/>
      <c r="AE83" s="76">
        <f t="shared" si="59"/>
        <v>0</v>
      </c>
      <c r="AF83" s="6"/>
    </row>
    <row r="84" spans="1:32" s="15" customFormat="1" ht="12.75">
      <c r="A84" s="93" t="s">
        <v>85</v>
      </c>
      <c r="B84" s="94" t="s">
        <v>34</v>
      </c>
      <c r="C84" s="14">
        <v>722.64401999999995</v>
      </c>
      <c r="D84" s="51"/>
      <c r="E84" s="76">
        <f t="shared" si="61"/>
        <v>722.64401999999995</v>
      </c>
      <c r="F84" s="14">
        <v>278.02994999999999</v>
      </c>
      <c r="G84" s="51"/>
      <c r="H84" s="76">
        <f t="shared" si="32"/>
        <v>278.02994999999999</v>
      </c>
      <c r="I84" s="14">
        <f>C84-F84</f>
        <v>444.61406999999997</v>
      </c>
      <c r="J84" s="49">
        <f>D84-G84</f>
        <v>0</v>
      </c>
      <c r="K84" s="76">
        <f t="shared" si="33"/>
        <v>444.61406999999997</v>
      </c>
      <c r="L84" s="14">
        <v>1359.5</v>
      </c>
      <c r="M84" s="51"/>
      <c r="N84" s="76">
        <f t="shared" si="34"/>
        <v>1359.5</v>
      </c>
      <c r="O84" s="14">
        <v>1436.5</v>
      </c>
      <c r="P84" s="51"/>
      <c r="Q84" s="76">
        <f t="shared" si="35"/>
        <v>1436.5</v>
      </c>
      <c r="R84" s="77">
        <f>Q84/E84</f>
        <v>1.9878390469487315</v>
      </c>
      <c r="S84" s="14">
        <v>855.55611999999996</v>
      </c>
      <c r="T84" s="51"/>
      <c r="U84" s="76">
        <f t="shared" si="36"/>
        <v>855.55611999999996</v>
      </c>
      <c r="V84" s="14">
        <f>Y84-S84</f>
        <v>544.44388000000004</v>
      </c>
      <c r="W84" s="51">
        <f>Z84-T84</f>
        <v>0</v>
      </c>
      <c r="X84" s="76">
        <f t="shared" si="37"/>
        <v>544.44388000000004</v>
      </c>
      <c r="Y84" s="14">
        <v>1400</v>
      </c>
      <c r="Z84" s="51"/>
      <c r="AA84" s="76">
        <f t="shared" si="38"/>
        <v>1400</v>
      </c>
      <c r="AB84" s="77">
        <f t="shared" si="60"/>
        <v>1.9373300840433165</v>
      </c>
      <c r="AC84" s="14">
        <v>2107.8000000000002</v>
      </c>
      <c r="AD84" s="51"/>
      <c r="AE84" s="76">
        <f t="shared" si="59"/>
        <v>2107.8000000000002</v>
      </c>
      <c r="AF84" s="6"/>
    </row>
    <row r="85" spans="1:32" s="36" customFormat="1" ht="13.5">
      <c r="A85" s="110" t="s">
        <v>86</v>
      </c>
      <c r="B85" s="89" t="s">
        <v>35</v>
      </c>
      <c r="C85" s="99">
        <f>C86+C87+C88</f>
        <v>13001.473819999999</v>
      </c>
      <c r="D85" s="99">
        <f>D86+D87+D88</f>
        <v>8265.2669999999998</v>
      </c>
      <c r="E85" s="71">
        <f t="shared" si="61"/>
        <v>4736.2068199999994</v>
      </c>
      <c r="F85" s="99">
        <f>F86+F87+F88</f>
        <v>8148.1931400000003</v>
      </c>
      <c r="G85" s="99">
        <f>G86+G87+G88</f>
        <v>6805.1677900000004</v>
      </c>
      <c r="H85" s="71">
        <f t="shared" si="32"/>
        <v>1343.0253499999999</v>
      </c>
      <c r="I85" s="99">
        <f>I86+I87+I88</f>
        <v>4853.2806799999989</v>
      </c>
      <c r="J85" s="99">
        <f>J86+J87+J88</f>
        <v>1460.0992099999994</v>
      </c>
      <c r="K85" s="71">
        <f t="shared" si="33"/>
        <v>3393.1814699999995</v>
      </c>
      <c r="L85" s="99">
        <f>L86+L87+L88</f>
        <v>17625</v>
      </c>
      <c r="M85" s="99">
        <f>M86+M87+M88</f>
        <v>8835</v>
      </c>
      <c r="N85" s="71">
        <f t="shared" si="34"/>
        <v>8790</v>
      </c>
      <c r="O85" s="99">
        <f>O86+O87+O88</f>
        <v>14849.7</v>
      </c>
      <c r="P85" s="99">
        <f>P86+P87+P88</f>
        <v>10208.6</v>
      </c>
      <c r="Q85" s="71">
        <f t="shared" si="35"/>
        <v>4641.1000000000004</v>
      </c>
      <c r="R85" s="72">
        <f>Q85/E85</f>
        <v>0.97991920040349945</v>
      </c>
      <c r="S85" s="99">
        <f>S86+S87+S88</f>
        <v>1661.5579700000001</v>
      </c>
      <c r="T85" s="99">
        <f>T86+T87+T88</f>
        <v>238.81806</v>
      </c>
      <c r="U85" s="71">
        <f t="shared" si="36"/>
        <v>1422.73991</v>
      </c>
      <c r="V85" s="99">
        <f>V86+V87+V88</f>
        <v>12896.44203</v>
      </c>
      <c r="W85" s="99">
        <f>W86+W87+W88</f>
        <v>10923.18194</v>
      </c>
      <c r="X85" s="71">
        <f t="shared" si="37"/>
        <v>1973.2600899999998</v>
      </c>
      <c r="Y85" s="99">
        <f>Y86+Y87+Y88</f>
        <v>14558</v>
      </c>
      <c r="Z85" s="99">
        <f>Z86+Z87+Z88</f>
        <v>11162</v>
      </c>
      <c r="AA85" s="71">
        <f t="shared" si="38"/>
        <v>3396</v>
      </c>
      <c r="AB85" s="72">
        <f t="shared" si="60"/>
        <v>0.71702949830218787</v>
      </c>
      <c r="AC85" s="99">
        <f>AC86+AC87+AC88</f>
        <v>4780</v>
      </c>
      <c r="AD85" s="99">
        <f>AD86+AD87+AD88</f>
        <v>0</v>
      </c>
      <c r="AE85" s="71">
        <f t="shared" si="59"/>
        <v>4780</v>
      </c>
      <c r="AF85" s="6"/>
    </row>
    <row r="86" spans="1:32" s="15" customFormat="1" ht="25.5">
      <c r="A86" s="93" t="s">
        <v>141</v>
      </c>
      <c r="B86" s="94" t="s">
        <v>37</v>
      </c>
      <c r="C86" s="14">
        <v>13001.473819999999</v>
      </c>
      <c r="D86" s="53">
        <v>8265.2669999999998</v>
      </c>
      <c r="E86" s="76">
        <f t="shared" si="61"/>
        <v>4736.2068199999994</v>
      </c>
      <c r="F86" s="14">
        <v>8148.1931400000003</v>
      </c>
      <c r="G86" s="53">
        <v>6805.1677900000004</v>
      </c>
      <c r="H86" s="76">
        <f t="shared" si="32"/>
        <v>1343.0253499999999</v>
      </c>
      <c r="I86" s="14">
        <f>C86-F86</f>
        <v>4853.2806799999989</v>
      </c>
      <c r="J86" s="53">
        <f>D86-G86</f>
        <v>1460.0992099999994</v>
      </c>
      <c r="K86" s="76">
        <f t="shared" si="33"/>
        <v>3393.1814699999995</v>
      </c>
      <c r="L86" s="14">
        <v>17625</v>
      </c>
      <c r="M86" s="53">
        <v>8835</v>
      </c>
      <c r="N86" s="76">
        <f t="shared" si="34"/>
        <v>8790</v>
      </c>
      <c r="O86" s="14">
        <v>14849.7</v>
      </c>
      <c r="P86" s="53">
        <v>10208.6</v>
      </c>
      <c r="Q86" s="76">
        <f t="shared" si="35"/>
        <v>4641.1000000000004</v>
      </c>
      <c r="R86" s="77">
        <f>Q86/E86</f>
        <v>0.97991920040349945</v>
      </c>
      <c r="S86" s="14">
        <v>1661.5579700000001</v>
      </c>
      <c r="T86" s="53">
        <v>238.81806</v>
      </c>
      <c r="U86" s="76">
        <f t="shared" si="36"/>
        <v>1422.73991</v>
      </c>
      <c r="V86" s="14">
        <f>Y86-S86</f>
        <v>12896.44203</v>
      </c>
      <c r="W86" s="53">
        <f>Z86-T86</f>
        <v>10923.18194</v>
      </c>
      <c r="X86" s="76">
        <f t="shared" si="37"/>
        <v>1973.2600899999998</v>
      </c>
      <c r="Y86" s="14">
        <v>14558</v>
      </c>
      <c r="Z86" s="53">
        <v>11162</v>
      </c>
      <c r="AA86" s="76">
        <f t="shared" si="38"/>
        <v>3396</v>
      </c>
      <c r="AB86" s="77">
        <f t="shared" si="60"/>
        <v>0.71702949830218787</v>
      </c>
      <c r="AC86" s="14">
        <v>4530</v>
      </c>
      <c r="AD86" s="53"/>
      <c r="AE86" s="76">
        <f t="shared" si="59"/>
        <v>4530</v>
      </c>
      <c r="AF86" s="6"/>
    </row>
    <row r="87" spans="1:32" s="20" customFormat="1" ht="38.25">
      <c r="A87" s="93" t="s">
        <v>87</v>
      </c>
      <c r="B87" s="94" t="s">
        <v>98</v>
      </c>
      <c r="C87" s="14"/>
      <c r="D87" s="54"/>
      <c r="E87" s="76">
        <f t="shared" si="61"/>
        <v>0</v>
      </c>
      <c r="F87" s="14"/>
      <c r="G87" s="54"/>
      <c r="H87" s="76">
        <f t="shared" si="32"/>
        <v>0</v>
      </c>
      <c r="I87" s="14">
        <f t="shared" ref="I87:I90" si="62">C87-F87</f>
        <v>0</v>
      </c>
      <c r="J87" s="53">
        <f t="shared" ref="J87:J90" si="63">D87-G87</f>
        <v>0</v>
      </c>
      <c r="K87" s="76">
        <f t="shared" si="33"/>
        <v>0</v>
      </c>
      <c r="L87" s="14"/>
      <c r="M87" s="54"/>
      <c r="N87" s="76">
        <f t="shared" si="34"/>
        <v>0</v>
      </c>
      <c r="O87" s="14"/>
      <c r="P87" s="54"/>
      <c r="Q87" s="76">
        <f t="shared" si="35"/>
        <v>0</v>
      </c>
      <c r="R87" s="77" t="e">
        <f t="shared" ref="R87:R90" si="64">Q87/E87</f>
        <v>#DIV/0!</v>
      </c>
      <c r="S87" s="14"/>
      <c r="T87" s="54"/>
      <c r="U87" s="76">
        <f t="shared" si="36"/>
        <v>0</v>
      </c>
      <c r="V87" s="14">
        <f t="shared" ref="V87:V90" si="65">Y87-S87</f>
        <v>0</v>
      </c>
      <c r="W87" s="53">
        <f t="shared" ref="W87:W90" si="66">Z87-T87</f>
        <v>0</v>
      </c>
      <c r="X87" s="76">
        <f t="shared" si="37"/>
        <v>0</v>
      </c>
      <c r="Y87" s="14"/>
      <c r="Z87" s="54"/>
      <c r="AA87" s="76">
        <f t="shared" si="38"/>
        <v>0</v>
      </c>
      <c r="AB87" s="77" t="e">
        <f t="shared" si="60"/>
        <v>#DIV/0!</v>
      </c>
      <c r="AC87" s="14"/>
      <c r="AD87" s="54"/>
      <c r="AE87" s="76">
        <f t="shared" si="59"/>
        <v>0</v>
      </c>
      <c r="AF87" s="6"/>
    </row>
    <row r="88" spans="1:32" s="20" customFormat="1" ht="25.5">
      <c r="A88" s="93" t="s">
        <v>94</v>
      </c>
      <c r="B88" s="94" t="s">
        <v>97</v>
      </c>
      <c r="C88" s="14"/>
      <c r="D88" s="51"/>
      <c r="E88" s="76">
        <f t="shared" si="61"/>
        <v>0</v>
      </c>
      <c r="F88" s="14"/>
      <c r="G88" s="51"/>
      <c r="H88" s="76">
        <f t="shared" si="32"/>
        <v>0</v>
      </c>
      <c r="I88" s="14">
        <f t="shared" si="62"/>
        <v>0</v>
      </c>
      <c r="J88" s="53">
        <f t="shared" si="63"/>
        <v>0</v>
      </c>
      <c r="K88" s="76">
        <f t="shared" si="33"/>
        <v>0</v>
      </c>
      <c r="L88" s="14"/>
      <c r="M88" s="51"/>
      <c r="N88" s="76">
        <f t="shared" si="34"/>
        <v>0</v>
      </c>
      <c r="O88" s="14"/>
      <c r="P88" s="51"/>
      <c r="Q88" s="76">
        <f t="shared" si="35"/>
        <v>0</v>
      </c>
      <c r="R88" s="77" t="e">
        <f t="shared" si="64"/>
        <v>#DIV/0!</v>
      </c>
      <c r="S88" s="14"/>
      <c r="T88" s="51"/>
      <c r="U88" s="76">
        <f t="shared" si="36"/>
        <v>0</v>
      </c>
      <c r="V88" s="14">
        <f t="shared" si="65"/>
        <v>0</v>
      </c>
      <c r="W88" s="53">
        <f t="shared" si="66"/>
        <v>0</v>
      </c>
      <c r="X88" s="76">
        <f t="shared" si="37"/>
        <v>0</v>
      </c>
      <c r="Y88" s="14"/>
      <c r="Z88" s="51"/>
      <c r="AA88" s="76">
        <f t="shared" si="38"/>
        <v>0</v>
      </c>
      <c r="AB88" s="77" t="e">
        <f t="shared" si="60"/>
        <v>#DIV/0!</v>
      </c>
      <c r="AC88" s="14">
        <v>250</v>
      </c>
      <c r="AD88" s="51"/>
      <c r="AE88" s="76">
        <f t="shared" si="59"/>
        <v>250</v>
      </c>
      <c r="AF88" s="6"/>
    </row>
    <row r="89" spans="1:32" s="12" customFormat="1" ht="12.75">
      <c r="A89" s="78"/>
      <c r="B89" s="79" t="s">
        <v>42</v>
      </c>
      <c r="C89" s="16"/>
      <c r="D89" s="48"/>
      <c r="E89" s="76">
        <f t="shared" si="61"/>
        <v>0</v>
      </c>
      <c r="F89" s="16"/>
      <c r="G89" s="48"/>
      <c r="H89" s="76">
        <f t="shared" si="32"/>
        <v>0</v>
      </c>
      <c r="I89" s="14">
        <f t="shared" si="62"/>
        <v>0</v>
      </c>
      <c r="J89" s="53">
        <f t="shared" si="63"/>
        <v>0</v>
      </c>
      <c r="K89" s="76">
        <f t="shared" si="33"/>
        <v>0</v>
      </c>
      <c r="L89" s="16"/>
      <c r="M89" s="48"/>
      <c r="N89" s="76">
        <f t="shared" si="34"/>
        <v>0</v>
      </c>
      <c r="O89" s="16"/>
      <c r="P89" s="48"/>
      <c r="Q89" s="76">
        <f t="shared" si="35"/>
        <v>0</v>
      </c>
      <c r="R89" s="77" t="e">
        <f t="shared" si="64"/>
        <v>#DIV/0!</v>
      </c>
      <c r="S89" s="16"/>
      <c r="T89" s="48"/>
      <c r="U89" s="76">
        <f t="shared" si="36"/>
        <v>0</v>
      </c>
      <c r="V89" s="14">
        <f t="shared" si="65"/>
        <v>0</v>
      </c>
      <c r="W89" s="53">
        <f t="shared" si="66"/>
        <v>0</v>
      </c>
      <c r="X89" s="76">
        <f t="shared" si="37"/>
        <v>0</v>
      </c>
      <c r="Y89" s="16"/>
      <c r="Z89" s="48"/>
      <c r="AA89" s="76">
        <f t="shared" si="38"/>
        <v>0</v>
      </c>
      <c r="AB89" s="77" t="e">
        <f t="shared" si="60"/>
        <v>#DIV/0!</v>
      </c>
      <c r="AC89" s="16"/>
      <c r="AD89" s="48"/>
      <c r="AE89" s="76">
        <f t="shared" si="59"/>
        <v>0</v>
      </c>
      <c r="AF89" s="6"/>
    </row>
    <row r="90" spans="1:32" s="12" customFormat="1" ht="38.25">
      <c r="A90" s="78"/>
      <c r="B90" s="79" t="s">
        <v>88</v>
      </c>
      <c r="C90" s="16"/>
      <c r="D90" s="48"/>
      <c r="E90" s="76">
        <f t="shared" si="61"/>
        <v>0</v>
      </c>
      <c r="F90" s="16"/>
      <c r="G90" s="48"/>
      <c r="H90" s="76">
        <f t="shared" si="32"/>
        <v>0</v>
      </c>
      <c r="I90" s="14">
        <f t="shared" si="62"/>
        <v>0</v>
      </c>
      <c r="J90" s="53">
        <f t="shared" si="63"/>
        <v>0</v>
      </c>
      <c r="K90" s="76">
        <f t="shared" si="33"/>
        <v>0</v>
      </c>
      <c r="L90" s="16"/>
      <c r="M90" s="48"/>
      <c r="N90" s="76">
        <f t="shared" si="34"/>
        <v>0</v>
      </c>
      <c r="O90" s="16"/>
      <c r="P90" s="48"/>
      <c r="Q90" s="76">
        <f t="shared" si="35"/>
        <v>0</v>
      </c>
      <c r="R90" s="77" t="e">
        <f t="shared" si="64"/>
        <v>#DIV/0!</v>
      </c>
      <c r="S90" s="16"/>
      <c r="T90" s="48"/>
      <c r="U90" s="76">
        <f t="shared" si="36"/>
        <v>0</v>
      </c>
      <c r="V90" s="14">
        <f t="shared" si="65"/>
        <v>0</v>
      </c>
      <c r="W90" s="53">
        <f t="shared" si="66"/>
        <v>0</v>
      </c>
      <c r="X90" s="76">
        <f t="shared" si="37"/>
        <v>0</v>
      </c>
      <c r="Y90" s="16"/>
      <c r="Z90" s="48"/>
      <c r="AA90" s="76">
        <f t="shared" si="38"/>
        <v>0</v>
      </c>
      <c r="AB90" s="77" t="e">
        <f t="shared" si="60"/>
        <v>#DIV/0!</v>
      </c>
      <c r="AC90" s="16">
        <v>250</v>
      </c>
      <c r="AD90" s="48"/>
      <c r="AE90" s="76">
        <f t="shared" si="59"/>
        <v>250</v>
      </c>
      <c r="AF90" s="6"/>
    </row>
    <row r="91" spans="1:32" s="38" customFormat="1" ht="12.75">
      <c r="A91" s="111"/>
      <c r="B91" s="70" t="s">
        <v>39</v>
      </c>
      <c r="C91" s="112">
        <f>C37</f>
        <v>44353.312709999998</v>
      </c>
      <c r="D91" s="112">
        <f t="shared" ref="D91" si="67">D37</f>
        <v>10282.30565</v>
      </c>
      <c r="E91" s="71">
        <f t="shared" si="61"/>
        <v>34071.007059999996</v>
      </c>
      <c r="F91" s="112">
        <f>F37</f>
        <v>28789.312730000001</v>
      </c>
      <c r="G91" s="112">
        <f t="shared" ref="G91" si="68">G37</f>
        <v>6964.5885200000002</v>
      </c>
      <c r="H91" s="71">
        <f t="shared" si="32"/>
        <v>21824.72421</v>
      </c>
      <c r="I91" s="112">
        <f>I37</f>
        <v>15563.999980000001</v>
      </c>
      <c r="J91" s="112">
        <f t="shared" ref="J91" si="69">J37</f>
        <v>3317.7171299999995</v>
      </c>
      <c r="K91" s="71">
        <f t="shared" si="33"/>
        <v>12246.282850000001</v>
      </c>
      <c r="L91" s="112">
        <f>L37</f>
        <v>56574</v>
      </c>
      <c r="M91" s="112">
        <f t="shared" ref="M91" si="70">M37</f>
        <v>15975</v>
      </c>
      <c r="N91" s="71">
        <f t="shared" si="34"/>
        <v>40599</v>
      </c>
      <c r="O91" s="112">
        <f>O37</f>
        <v>71890.360829999991</v>
      </c>
      <c r="P91" s="112">
        <f t="shared" ref="P91" si="71">P37</f>
        <v>23082.42</v>
      </c>
      <c r="Q91" s="71">
        <f t="shared" si="35"/>
        <v>48807.940829999992</v>
      </c>
      <c r="R91" s="72">
        <f>Q91/E91</f>
        <v>1.4325359019781201</v>
      </c>
      <c r="S91" s="112">
        <f>S37</f>
        <v>30324.346060000003</v>
      </c>
      <c r="T91" s="112">
        <f t="shared" ref="T91" si="72">T37</f>
        <v>1137.3215</v>
      </c>
      <c r="U91" s="71">
        <f t="shared" si="36"/>
        <v>29187.024560000005</v>
      </c>
      <c r="V91" s="112">
        <f>V37</f>
        <v>38321.363940000003</v>
      </c>
      <c r="W91" s="112">
        <f t="shared" ref="W91" si="73">W37</f>
        <v>22798.878499999999</v>
      </c>
      <c r="X91" s="71">
        <f t="shared" si="37"/>
        <v>15522.485440000004</v>
      </c>
      <c r="Y91" s="112">
        <f>Y37</f>
        <v>68645.709999999992</v>
      </c>
      <c r="Z91" s="112">
        <f t="shared" ref="Z91" si="74">Z37</f>
        <v>23936.2</v>
      </c>
      <c r="AA91" s="71">
        <f t="shared" si="38"/>
        <v>44709.509999999995</v>
      </c>
      <c r="AB91" s="72">
        <f t="shared" si="60"/>
        <v>1.3122450393457785</v>
      </c>
      <c r="AC91" s="112">
        <f>AC37</f>
        <v>45661.020000000004</v>
      </c>
      <c r="AD91" s="112">
        <f t="shared" ref="AD91" si="75">AD37</f>
        <v>179.4</v>
      </c>
      <c r="AE91" s="71">
        <f t="shared" si="59"/>
        <v>45481.62</v>
      </c>
      <c r="AF91" s="6"/>
    </row>
    <row r="92" spans="1:32" s="20" customFormat="1" ht="24" customHeight="1">
      <c r="A92" s="86"/>
      <c r="B92" s="113" t="s">
        <v>40</v>
      </c>
      <c r="C92" s="114">
        <f>C36-C37</f>
        <v>6900.5116200000048</v>
      </c>
      <c r="D92" s="114">
        <f t="shared" ref="D92:AA92" si="76">D36-D37</f>
        <v>1601.7943500000001</v>
      </c>
      <c r="E92" s="114">
        <f t="shared" si="76"/>
        <v>5298.7172700000083</v>
      </c>
      <c r="F92" s="114">
        <f t="shared" si="76"/>
        <v>5488.6011499999986</v>
      </c>
      <c r="G92" s="114">
        <f t="shared" si="76"/>
        <v>3796.7592799999993</v>
      </c>
      <c r="H92" s="114">
        <f t="shared" si="76"/>
        <v>1691.8418700000002</v>
      </c>
      <c r="I92" s="114">
        <f t="shared" si="76"/>
        <v>1412.1083499999986</v>
      </c>
      <c r="J92" s="114">
        <f t="shared" si="76"/>
        <v>-2194.9649299999987</v>
      </c>
      <c r="K92" s="114">
        <f t="shared" si="76"/>
        <v>3607.0732799999969</v>
      </c>
      <c r="L92" s="114">
        <f t="shared" si="76"/>
        <v>-10343</v>
      </c>
      <c r="M92" s="114">
        <f t="shared" si="76"/>
        <v>-0.1000000000003638</v>
      </c>
      <c r="N92" s="114">
        <f t="shared" si="76"/>
        <v>-10342.900000000001</v>
      </c>
      <c r="O92" s="114">
        <f t="shared" si="76"/>
        <v>-10484.160829999993</v>
      </c>
      <c r="P92" s="114">
        <f t="shared" si="76"/>
        <v>-902.11999999999898</v>
      </c>
      <c r="Q92" s="114">
        <f t="shared" si="76"/>
        <v>-9582.0408299999981</v>
      </c>
      <c r="R92" s="115"/>
      <c r="S92" s="114">
        <f t="shared" si="76"/>
        <v>-4222.2307700000019</v>
      </c>
      <c r="T92" s="114">
        <f t="shared" si="76"/>
        <v>-1298.3609000000001</v>
      </c>
      <c r="U92" s="114">
        <f t="shared" si="76"/>
        <v>-2923.8698700000023</v>
      </c>
      <c r="V92" s="114">
        <f t="shared" si="76"/>
        <v>-3158.1842300000062</v>
      </c>
      <c r="W92" s="114">
        <f t="shared" si="76"/>
        <v>-1321.4591</v>
      </c>
      <c r="X92" s="114">
        <f t="shared" si="76"/>
        <v>-1836.7251300000062</v>
      </c>
      <c r="Y92" s="114">
        <f t="shared" si="76"/>
        <v>-7380.3300000000017</v>
      </c>
      <c r="Z92" s="114">
        <f t="shared" si="76"/>
        <v>-2619.8200000000033</v>
      </c>
      <c r="AA92" s="114">
        <f t="shared" si="76"/>
        <v>-4760.510000000002</v>
      </c>
      <c r="AB92" s="77"/>
      <c r="AC92" s="114">
        <f t="shared" ref="AC92:AE92" si="77">AC36-AC37</f>
        <v>-3892.7200000000012</v>
      </c>
      <c r="AD92" s="114">
        <f t="shared" si="77"/>
        <v>0</v>
      </c>
      <c r="AE92" s="114">
        <f t="shared" si="77"/>
        <v>-3892.7200000000012</v>
      </c>
      <c r="AF92" s="6"/>
    </row>
    <row r="93" spans="1:32" ht="25.5">
      <c r="A93" s="73" t="s">
        <v>142</v>
      </c>
      <c r="B93" s="116" t="s">
        <v>41</v>
      </c>
      <c r="C93" s="117">
        <f>C95+C96+C99+C102</f>
        <v>-6900.5116200000048</v>
      </c>
      <c r="D93" s="117" t="s">
        <v>53</v>
      </c>
      <c r="E93" s="118" t="s">
        <v>53</v>
      </c>
      <c r="F93" s="117">
        <f>F95+F96+F99+F102</f>
        <v>-5488.6011499999986</v>
      </c>
      <c r="G93" s="117" t="s">
        <v>53</v>
      </c>
      <c r="H93" s="117" t="s">
        <v>53</v>
      </c>
      <c r="I93" s="117">
        <f>I95+I96+I99+I102</f>
        <v>-1412.1083499999986</v>
      </c>
      <c r="J93" s="117" t="s">
        <v>53</v>
      </c>
      <c r="K93" s="117" t="s">
        <v>53</v>
      </c>
      <c r="L93" s="119">
        <f>L95+L96+L99+L102</f>
        <v>10343</v>
      </c>
      <c r="M93" s="117" t="s">
        <v>53</v>
      </c>
      <c r="N93" s="117" t="s">
        <v>53</v>
      </c>
      <c r="O93" s="119">
        <f>O95+O96+O99+O102</f>
        <v>10484.160829999993</v>
      </c>
      <c r="P93" s="117" t="s">
        <v>53</v>
      </c>
      <c r="Q93" s="117" t="s">
        <v>53</v>
      </c>
      <c r="R93" s="115"/>
      <c r="S93" s="119">
        <f>S95+S96+S99+S102</f>
        <v>4222.2307700000019</v>
      </c>
      <c r="T93" s="117" t="s">
        <v>53</v>
      </c>
      <c r="U93" s="117" t="s">
        <v>53</v>
      </c>
      <c r="V93" s="119">
        <f>V95+V96+V99+V102</f>
        <v>3158.1842300000062</v>
      </c>
      <c r="W93" s="119" t="s">
        <v>53</v>
      </c>
      <c r="X93" s="119" t="s">
        <v>53</v>
      </c>
      <c r="Y93" s="119">
        <f>Y95+Y96+Y99+Y102</f>
        <v>7380.3300000000017</v>
      </c>
      <c r="Z93" s="117" t="s">
        <v>53</v>
      </c>
      <c r="AA93" s="117" t="s">
        <v>53</v>
      </c>
      <c r="AB93" s="77"/>
      <c r="AC93" s="119">
        <f>AC95+AC96+AC99+AC102</f>
        <v>3892.7200000000012</v>
      </c>
      <c r="AD93" s="117" t="s">
        <v>53</v>
      </c>
      <c r="AE93" s="117" t="s">
        <v>53</v>
      </c>
    </row>
    <row r="94" spans="1:32" s="7" customFormat="1" ht="12.75">
      <c r="A94" s="73"/>
      <c r="B94" s="81" t="s">
        <v>42</v>
      </c>
      <c r="C94" s="117"/>
      <c r="D94" s="117"/>
      <c r="E94" s="118"/>
      <c r="F94" s="117"/>
      <c r="G94" s="117"/>
      <c r="H94" s="117"/>
      <c r="I94" s="117"/>
      <c r="J94" s="117"/>
      <c r="K94" s="117"/>
      <c r="L94" s="120"/>
      <c r="M94" s="117"/>
      <c r="N94" s="117"/>
      <c r="O94" s="120"/>
      <c r="P94" s="117"/>
      <c r="Q94" s="117"/>
      <c r="R94" s="115"/>
      <c r="S94" s="120"/>
      <c r="T94" s="117"/>
      <c r="U94" s="117"/>
      <c r="V94" s="120"/>
      <c r="W94" s="120"/>
      <c r="X94" s="120"/>
      <c r="Y94" s="120"/>
      <c r="Z94" s="117"/>
      <c r="AA94" s="117"/>
      <c r="AB94" s="77"/>
      <c r="AC94" s="120"/>
      <c r="AD94" s="117"/>
      <c r="AE94" s="117"/>
      <c r="AF94" s="6"/>
    </row>
    <row r="95" spans="1:32" s="7" customFormat="1" ht="25.5">
      <c r="A95" s="73" t="s">
        <v>36</v>
      </c>
      <c r="B95" s="116" t="s">
        <v>43</v>
      </c>
      <c r="C95" s="117">
        <f>(C91+(-C98)+(-C101)-(C36+C97+C100)+(-C102))</f>
        <v>-6900.5116200000048</v>
      </c>
      <c r="D95" s="117" t="s">
        <v>53</v>
      </c>
      <c r="E95" s="118" t="s">
        <v>53</v>
      </c>
      <c r="F95" s="117">
        <f t="shared" ref="F95" si="78">(F91+(-F98)+(-F101)-(F36+F97+F100)+(-F102))</f>
        <v>-5488.6011499999986</v>
      </c>
      <c r="G95" s="117" t="s">
        <v>53</v>
      </c>
      <c r="H95" s="117" t="s">
        <v>53</v>
      </c>
      <c r="I95" s="117">
        <f t="shared" ref="I95" si="79">(I91+(-I98)+(-I101)-(I36+I97+I100)+(-I102))</f>
        <v>-1412.1083499999986</v>
      </c>
      <c r="J95" s="117" t="s">
        <v>53</v>
      </c>
      <c r="K95" s="117" t="s">
        <v>53</v>
      </c>
      <c r="L95" s="117">
        <f t="shared" ref="L95:Y95" si="80">(L91+(-L98)+(-L101)-(L36+L97+L100)+(-L102))</f>
        <v>443</v>
      </c>
      <c r="M95" s="117" t="s">
        <v>53</v>
      </c>
      <c r="N95" s="117" t="s">
        <v>53</v>
      </c>
      <c r="O95" s="117">
        <f t="shared" si="80"/>
        <v>8084.1608299999934</v>
      </c>
      <c r="P95" s="117" t="s">
        <v>53</v>
      </c>
      <c r="Q95" s="117" t="s">
        <v>53</v>
      </c>
      <c r="R95" s="115"/>
      <c r="S95" s="117">
        <f t="shared" si="80"/>
        <v>4222.2307700000019</v>
      </c>
      <c r="T95" s="117" t="s">
        <v>53</v>
      </c>
      <c r="U95" s="117" t="s">
        <v>53</v>
      </c>
      <c r="V95" s="117">
        <f t="shared" ref="V95" si="81">(V91+(-V98)+(-V101)-(V36+V97+V100)+(-V102))</f>
        <v>3158.1842300000062</v>
      </c>
      <c r="W95" s="117" t="s">
        <v>53</v>
      </c>
      <c r="X95" s="117" t="s">
        <v>53</v>
      </c>
      <c r="Y95" s="117">
        <f t="shared" si="80"/>
        <v>7380.3300000000017</v>
      </c>
      <c r="Z95" s="117" t="s">
        <v>53</v>
      </c>
      <c r="AA95" s="117" t="s">
        <v>53</v>
      </c>
      <c r="AB95" s="77"/>
      <c r="AC95" s="117">
        <f t="shared" ref="AC95" si="82">(AC91+(-AC98)+(-AC101)-(AC36+AC97+AC100)+(-AC102))</f>
        <v>3892.7200000000012</v>
      </c>
      <c r="AD95" s="117" t="s">
        <v>53</v>
      </c>
      <c r="AE95" s="117" t="s">
        <v>53</v>
      </c>
      <c r="AF95" s="6"/>
    </row>
    <row r="96" spans="1:32" ht="21.75" customHeight="1">
      <c r="A96" s="73" t="s">
        <v>38</v>
      </c>
      <c r="B96" s="116" t="s">
        <v>57</v>
      </c>
      <c r="C96" s="117">
        <f>C97+C98</f>
        <v>0</v>
      </c>
      <c r="D96" s="117" t="s">
        <v>53</v>
      </c>
      <c r="E96" s="118" t="s">
        <v>53</v>
      </c>
      <c r="F96" s="117">
        <f t="shared" ref="F96" si="83">F97+F98</f>
        <v>0</v>
      </c>
      <c r="G96" s="117" t="s">
        <v>53</v>
      </c>
      <c r="H96" s="117" t="s">
        <v>53</v>
      </c>
      <c r="I96" s="117">
        <f t="shared" ref="I96" si="84">I97+I98</f>
        <v>0</v>
      </c>
      <c r="J96" s="117" t="s">
        <v>53</v>
      </c>
      <c r="K96" s="117" t="s">
        <v>53</v>
      </c>
      <c r="L96" s="117">
        <f t="shared" ref="L96" si="85">L97+L98</f>
        <v>0</v>
      </c>
      <c r="M96" s="117" t="s">
        <v>53</v>
      </c>
      <c r="N96" s="117" t="s">
        <v>53</v>
      </c>
      <c r="O96" s="117">
        <f t="shared" ref="O96" si="86">O97+O98</f>
        <v>2400</v>
      </c>
      <c r="P96" s="117" t="s">
        <v>53</v>
      </c>
      <c r="Q96" s="117" t="s">
        <v>53</v>
      </c>
      <c r="R96" s="115"/>
      <c r="S96" s="117">
        <f t="shared" ref="S96" si="87">S97+S98</f>
        <v>0</v>
      </c>
      <c r="T96" s="117" t="s">
        <v>53</v>
      </c>
      <c r="U96" s="117" t="s">
        <v>53</v>
      </c>
      <c r="V96" s="117">
        <f t="shared" ref="V96" si="88">V97+V98</f>
        <v>0</v>
      </c>
      <c r="W96" s="117" t="s">
        <v>53</v>
      </c>
      <c r="X96" s="117" t="s">
        <v>53</v>
      </c>
      <c r="Y96" s="117">
        <f t="shared" ref="Y96" si="89">Y97+Y98</f>
        <v>0</v>
      </c>
      <c r="Z96" s="117" t="s">
        <v>53</v>
      </c>
      <c r="AA96" s="117" t="s">
        <v>53</v>
      </c>
      <c r="AB96" s="77"/>
      <c r="AC96" s="117">
        <f t="shared" ref="AC96" si="90">AC97+AC98</f>
        <v>0</v>
      </c>
      <c r="AD96" s="117" t="s">
        <v>53</v>
      </c>
      <c r="AE96" s="117" t="s">
        <v>53</v>
      </c>
    </row>
    <row r="97" spans="1:32" ht="12.75">
      <c r="A97" s="73"/>
      <c r="B97" s="79" t="s">
        <v>44</v>
      </c>
      <c r="C97" s="13"/>
      <c r="D97" s="117" t="s">
        <v>53</v>
      </c>
      <c r="E97" s="118" t="s">
        <v>53</v>
      </c>
      <c r="F97" s="13"/>
      <c r="G97" s="117" t="s">
        <v>53</v>
      </c>
      <c r="H97" s="117" t="s">
        <v>53</v>
      </c>
      <c r="I97" s="13"/>
      <c r="J97" s="117" t="s">
        <v>53</v>
      </c>
      <c r="K97" s="117" t="s">
        <v>53</v>
      </c>
      <c r="L97" s="13"/>
      <c r="M97" s="117" t="s">
        <v>53</v>
      </c>
      <c r="N97" s="117" t="s">
        <v>53</v>
      </c>
      <c r="O97" s="13">
        <v>2400</v>
      </c>
      <c r="P97" s="117" t="s">
        <v>53</v>
      </c>
      <c r="Q97" s="117" t="s">
        <v>53</v>
      </c>
      <c r="R97" s="115"/>
      <c r="S97" s="13"/>
      <c r="T97" s="117" t="s">
        <v>53</v>
      </c>
      <c r="U97" s="117" t="s">
        <v>53</v>
      </c>
      <c r="V97" s="13"/>
      <c r="W97" s="117" t="s">
        <v>53</v>
      </c>
      <c r="X97" s="117" t="s">
        <v>53</v>
      </c>
      <c r="Y97" s="13"/>
      <c r="Z97" s="117" t="s">
        <v>53</v>
      </c>
      <c r="AA97" s="117" t="s">
        <v>53</v>
      </c>
      <c r="AB97" s="77"/>
      <c r="AC97" s="13"/>
      <c r="AD97" s="117" t="s">
        <v>53</v>
      </c>
      <c r="AE97" s="117" t="s">
        <v>53</v>
      </c>
    </row>
    <row r="98" spans="1:32" s="7" customFormat="1" ht="12.75">
      <c r="A98" s="73"/>
      <c r="B98" s="79" t="s">
        <v>45</v>
      </c>
      <c r="C98" s="13"/>
      <c r="D98" s="117" t="s">
        <v>53</v>
      </c>
      <c r="E98" s="118" t="s">
        <v>53</v>
      </c>
      <c r="F98" s="13"/>
      <c r="G98" s="117" t="s">
        <v>53</v>
      </c>
      <c r="H98" s="117" t="s">
        <v>53</v>
      </c>
      <c r="I98" s="13"/>
      <c r="J98" s="117" t="s">
        <v>53</v>
      </c>
      <c r="K98" s="117" t="s">
        <v>53</v>
      </c>
      <c r="L98" s="13"/>
      <c r="M98" s="117" t="s">
        <v>53</v>
      </c>
      <c r="N98" s="117" t="s">
        <v>53</v>
      </c>
      <c r="O98" s="13"/>
      <c r="P98" s="117" t="s">
        <v>53</v>
      </c>
      <c r="Q98" s="117" t="s">
        <v>53</v>
      </c>
      <c r="R98" s="115"/>
      <c r="S98" s="13"/>
      <c r="T98" s="117" t="s">
        <v>53</v>
      </c>
      <c r="U98" s="117" t="s">
        <v>53</v>
      </c>
      <c r="V98" s="13"/>
      <c r="W98" s="117" t="s">
        <v>53</v>
      </c>
      <c r="X98" s="117" t="s">
        <v>53</v>
      </c>
      <c r="Y98" s="13"/>
      <c r="Z98" s="117" t="s">
        <v>53</v>
      </c>
      <c r="AA98" s="117" t="s">
        <v>53</v>
      </c>
      <c r="AB98" s="77"/>
      <c r="AC98" s="13"/>
      <c r="AD98" s="117" t="s">
        <v>53</v>
      </c>
      <c r="AE98" s="117" t="s">
        <v>53</v>
      </c>
      <c r="AF98" s="6"/>
    </row>
    <row r="99" spans="1:32" ht="12.75">
      <c r="A99" s="73" t="s">
        <v>83</v>
      </c>
      <c r="B99" s="116" t="s">
        <v>46</v>
      </c>
      <c r="C99" s="117">
        <f>C100+C101</f>
        <v>0</v>
      </c>
      <c r="D99" s="117" t="s">
        <v>53</v>
      </c>
      <c r="E99" s="118" t="s">
        <v>53</v>
      </c>
      <c r="F99" s="117">
        <f t="shared" ref="F99" si="91">F100+F101</f>
        <v>0</v>
      </c>
      <c r="G99" s="117" t="s">
        <v>53</v>
      </c>
      <c r="H99" s="117" t="s">
        <v>53</v>
      </c>
      <c r="I99" s="117">
        <f t="shared" ref="I99" si="92">I100+I101</f>
        <v>0</v>
      </c>
      <c r="J99" s="117" t="s">
        <v>53</v>
      </c>
      <c r="K99" s="117" t="s">
        <v>53</v>
      </c>
      <c r="L99" s="117">
        <f t="shared" ref="L99" si="93">L100+L101</f>
        <v>9900</v>
      </c>
      <c r="M99" s="117" t="s">
        <v>53</v>
      </c>
      <c r="N99" s="117" t="s">
        <v>53</v>
      </c>
      <c r="O99" s="117">
        <f t="shared" ref="O99" si="94">O100+O101</f>
        <v>0</v>
      </c>
      <c r="P99" s="117" t="s">
        <v>53</v>
      </c>
      <c r="Q99" s="117" t="s">
        <v>53</v>
      </c>
      <c r="R99" s="115"/>
      <c r="S99" s="117">
        <f t="shared" ref="S99" si="95">S100+S101</f>
        <v>0</v>
      </c>
      <c r="T99" s="117" t="s">
        <v>53</v>
      </c>
      <c r="U99" s="117" t="s">
        <v>53</v>
      </c>
      <c r="V99" s="117">
        <f t="shared" ref="V99" si="96">V100+V101</f>
        <v>0</v>
      </c>
      <c r="W99" s="117" t="s">
        <v>53</v>
      </c>
      <c r="X99" s="117" t="s">
        <v>53</v>
      </c>
      <c r="Y99" s="117">
        <f t="shared" ref="Y99" si="97">Y100+Y101</f>
        <v>0</v>
      </c>
      <c r="Z99" s="117" t="s">
        <v>53</v>
      </c>
      <c r="AA99" s="117" t="s">
        <v>53</v>
      </c>
      <c r="AB99" s="77"/>
      <c r="AC99" s="117">
        <f t="shared" ref="AC99" si="98">AC100+AC101</f>
        <v>0</v>
      </c>
      <c r="AD99" s="117" t="s">
        <v>53</v>
      </c>
      <c r="AE99" s="117" t="s">
        <v>53</v>
      </c>
    </row>
    <row r="100" spans="1:32" ht="12.75">
      <c r="A100" s="78"/>
      <c r="B100" s="79" t="s">
        <v>44</v>
      </c>
      <c r="C100" s="13"/>
      <c r="D100" s="117" t="s">
        <v>53</v>
      </c>
      <c r="E100" s="118" t="s">
        <v>53</v>
      </c>
      <c r="F100" s="13"/>
      <c r="G100" s="117" t="s">
        <v>53</v>
      </c>
      <c r="H100" s="117" t="s">
        <v>53</v>
      </c>
      <c r="I100" s="13"/>
      <c r="J100" s="117" t="s">
        <v>53</v>
      </c>
      <c r="K100" s="117" t="s">
        <v>53</v>
      </c>
      <c r="L100" s="13">
        <v>9900</v>
      </c>
      <c r="M100" s="117" t="s">
        <v>53</v>
      </c>
      <c r="N100" s="117" t="s">
        <v>53</v>
      </c>
      <c r="O100" s="13"/>
      <c r="P100" s="117" t="s">
        <v>53</v>
      </c>
      <c r="Q100" s="117" t="s">
        <v>53</v>
      </c>
      <c r="R100" s="115"/>
      <c r="S100" s="13"/>
      <c r="T100" s="117" t="s">
        <v>53</v>
      </c>
      <c r="U100" s="117" t="s">
        <v>53</v>
      </c>
      <c r="V100" s="13"/>
      <c r="W100" s="117" t="s">
        <v>53</v>
      </c>
      <c r="X100" s="117" t="s">
        <v>53</v>
      </c>
      <c r="Y100" s="13"/>
      <c r="Z100" s="117" t="s">
        <v>53</v>
      </c>
      <c r="AA100" s="117" t="s">
        <v>53</v>
      </c>
      <c r="AB100" s="77"/>
      <c r="AC100" s="13"/>
      <c r="AD100" s="117" t="s">
        <v>53</v>
      </c>
      <c r="AE100" s="117" t="s">
        <v>53</v>
      </c>
    </row>
    <row r="101" spans="1:32" s="7" customFormat="1" ht="12.75">
      <c r="A101" s="73"/>
      <c r="B101" s="79" t="s">
        <v>45</v>
      </c>
      <c r="C101" s="18"/>
      <c r="D101" s="117" t="s">
        <v>53</v>
      </c>
      <c r="E101" s="118" t="s">
        <v>53</v>
      </c>
      <c r="F101" s="18"/>
      <c r="G101" s="117" t="s">
        <v>53</v>
      </c>
      <c r="H101" s="117" t="s">
        <v>53</v>
      </c>
      <c r="I101" s="18"/>
      <c r="J101" s="117" t="s">
        <v>53</v>
      </c>
      <c r="K101" s="117" t="s">
        <v>53</v>
      </c>
      <c r="L101" s="18"/>
      <c r="M101" s="117" t="s">
        <v>53</v>
      </c>
      <c r="N101" s="117" t="s">
        <v>53</v>
      </c>
      <c r="O101" s="18"/>
      <c r="P101" s="117" t="s">
        <v>53</v>
      </c>
      <c r="Q101" s="117" t="s">
        <v>53</v>
      </c>
      <c r="R101" s="115"/>
      <c r="S101" s="18"/>
      <c r="T101" s="117" t="s">
        <v>53</v>
      </c>
      <c r="U101" s="117" t="s">
        <v>53</v>
      </c>
      <c r="V101" s="18"/>
      <c r="W101" s="117" t="s">
        <v>53</v>
      </c>
      <c r="X101" s="117" t="s">
        <v>53</v>
      </c>
      <c r="Y101" s="18"/>
      <c r="Z101" s="117" t="s">
        <v>53</v>
      </c>
      <c r="AA101" s="117" t="s">
        <v>53</v>
      </c>
      <c r="AB101" s="77"/>
      <c r="AC101" s="18"/>
      <c r="AD101" s="117" t="s">
        <v>53</v>
      </c>
      <c r="AE101" s="117" t="s">
        <v>53</v>
      </c>
      <c r="AF101" s="6"/>
    </row>
    <row r="102" spans="1:32" s="7" customFormat="1" ht="38.25" customHeight="1">
      <c r="A102" s="73" t="s">
        <v>84</v>
      </c>
      <c r="B102" s="116" t="s">
        <v>63</v>
      </c>
      <c r="C102" s="18"/>
      <c r="D102" s="117" t="s">
        <v>53</v>
      </c>
      <c r="E102" s="118" t="s">
        <v>53</v>
      </c>
      <c r="F102" s="18"/>
      <c r="G102" s="117" t="s">
        <v>53</v>
      </c>
      <c r="H102" s="117" t="s">
        <v>53</v>
      </c>
      <c r="I102" s="18"/>
      <c r="J102" s="117" t="s">
        <v>53</v>
      </c>
      <c r="K102" s="117" t="s">
        <v>53</v>
      </c>
      <c r="L102" s="18"/>
      <c r="M102" s="117" t="s">
        <v>53</v>
      </c>
      <c r="N102" s="117" t="s">
        <v>53</v>
      </c>
      <c r="O102" s="18"/>
      <c r="P102" s="117" t="s">
        <v>53</v>
      </c>
      <c r="Q102" s="117" t="s">
        <v>53</v>
      </c>
      <c r="R102" s="115"/>
      <c r="S102" s="18"/>
      <c r="T102" s="117" t="s">
        <v>53</v>
      </c>
      <c r="U102" s="117" t="s">
        <v>53</v>
      </c>
      <c r="V102" s="18"/>
      <c r="W102" s="117" t="s">
        <v>53</v>
      </c>
      <c r="X102" s="117" t="s">
        <v>53</v>
      </c>
      <c r="Y102" s="18"/>
      <c r="Z102" s="117" t="s">
        <v>53</v>
      </c>
      <c r="AA102" s="117" t="s">
        <v>53</v>
      </c>
      <c r="AB102" s="77"/>
      <c r="AC102" s="18"/>
      <c r="AD102" s="117" t="s">
        <v>53</v>
      </c>
      <c r="AE102" s="117" t="s">
        <v>53</v>
      </c>
      <c r="AF102" s="6"/>
    </row>
    <row r="103" spans="1:32" s="7" customFormat="1" ht="25.5">
      <c r="A103" s="73"/>
      <c r="B103" s="116" t="s">
        <v>64</v>
      </c>
      <c r="C103" s="18"/>
      <c r="D103" s="117" t="s">
        <v>53</v>
      </c>
      <c r="E103" s="118" t="s">
        <v>53</v>
      </c>
      <c r="F103" s="18"/>
      <c r="G103" s="117" t="s">
        <v>53</v>
      </c>
      <c r="H103" s="117" t="s">
        <v>53</v>
      </c>
      <c r="I103" s="18"/>
      <c r="J103" s="117" t="s">
        <v>53</v>
      </c>
      <c r="K103" s="117" t="s">
        <v>53</v>
      </c>
      <c r="L103" s="18"/>
      <c r="M103" s="117" t="s">
        <v>53</v>
      </c>
      <c r="N103" s="117" t="s">
        <v>53</v>
      </c>
      <c r="O103" s="18"/>
      <c r="P103" s="117" t="s">
        <v>53</v>
      </c>
      <c r="Q103" s="117" t="s">
        <v>53</v>
      </c>
      <c r="R103" s="115"/>
      <c r="S103" s="18"/>
      <c r="T103" s="117" t="s">
        <v>53</v>
      </c>
      <c r="U103" s="117" t="s">
        <v>53</v>
      </c>
      <c r="V103" s="18"/>
      <c r="W103" s="117" t="s">
        <v>53</v>
      </c>
      <c r="X103" s="117" t="s">
        <v>53</v>
      </c>
      <c r="Y103" s="18"/>
      <c r="Z103" s="117" t="s">
        <v>53</v>
      </c>
      <c r="AA103" s="117" t="s">
        <v>53</v>
      </c>
      <c r="AB103" s="77"/>
      <c r="AC103" s="18"/>
      <c r="AD103" s="117" t="s">
        <v>53</v>
      </c>
      <c r="AE103" s="117" t="s">
        <v>53</v>
      </c>
      <c r="AF103" s="6"/>
    </row>
    <row r="104" spans="1:32" s="7" customFormat="1" ht="38.25">
      <c r="A104" s="73"/>
      <c r="B104" s="79" t="s">
        <v>65</v>
      </c>
      <c r="C104" s="18"/>
      <c r="D104" s="121" t="s">
        <v>53</v>
      </c>
      <c r="E104" s="118" t="s">
        <v>53</v>
      </c>
      <c r="F104" s="9"/>
      <c r="G104" s="117" t="s">
        <v>53</v>
      </c>
      <c r="H104" s="117" t="s">
        <v>53</v>
      </c>
      <c r="I104" s="18"/>
      <c r="J104" s="117" t="s">
        <v>53</v>
      </c>
      <c r="K104" s="117" t="s">
        <v>53</v>
      </c>
      <c r="L104" s="23"/>
      <c r="M104" s="117" t="s">
        <v>53</v>
      </c>
      <c r="N104" s="117" t="s">
        <v>53</v>
      </c>
      <c r="O104" s="23"/>
      <c r="P104" s="117" t="s">
        <v>53</v>
      </c>
      <c r="Q104" s="117" t="s">
        <v>53</v>
      </c>
      <c r="R104" s="115"/>
      <c r="S104" s="23"/>
      <c r="T104" s="117" t="s">
        <v>53</v>
      </c>
      <c r="U104" s="117" t="s">
        <v>53</v>
      </c>
      <c r="V104" s="23"/>
      <c r="W104" s="117" t="s">
        <v>53</v>
      </c>
      <c r="X104" s="117" t="s">
        <v>53</v>
      </c>
      <c r="Y104" s="23"/>
      <c r="Z104" s="117" t="s">
        <v>53</v>
      </c>
      <c r="AA104" s="117" t="s">
        <v>53</v>
      </c>
      <c r="AB104" s="77"/>
      <c r="AC104" s="23"/>
      <c r="AD104" s="117" t="s">
        <v>53</v>
      </c>
      <c r="AE104" s="117" t="s">
        <v>53</v>
      </c>
      <c r="AF104" s="6"/>
    </row>
    <row r="105" spans="1:32" ht="25.5">
      <c r="A105" s="122" t="s">
        <v>50</v>
      </c>
      <c r="B105" s="116" t="s">
        <v>47</v>
      </c>
      <c r="C105" s="121">
        <f>C106+C107</f>
        <v>9151.4332099999992</v>
      </c>
      <c r="D105" s="121" t="s">
        <v>53</v>
      </c>
      <c r="E105" s="123" t="s">
        <v>53</v>
      </c>
      <c r="F105" s="121">
        <f>F106+F107</f>
        <v>7739.5411399999994</v>
      </c>
      <c r="G105" s="121" t="s">
        <v>53</v>
      </c>
      <c r="H105" s="121" t="s">
        <v>53</v>
      </c>
      <c r="I105" s="124">
        <f>I106+I107</f>
        <v>9151.4332099999992</v>
      </c>
      <c r="J105" s="121" t="s">
        <v>53</v>
      </c>
      <c r="K105" s="117" t="s">
        <v>53</v>
      </c>
      <c r="L105" s="117" t="s">
        <v>53</v>
      </c>
      <c r="M105" s="117" t="s">
        <v>53</v>
      </c>
      <c r="N105" s="121" t="s">
        <v>53</v>
      </c>
      <c r="O105" s="121" t="s">
        <v>53</v>
      </c>
      <c r="P105" s="121" t="s">
        <v>53</v>
      </c>
      <c r="Q105" s="121" t="s">
        <v>53</v>
      </c>
      <c r="R105" s="115"/>
      <c r="S105" s="121">
        <f>S106+S107</f>
        <v>4929.2514499999997</v>
      </c>
      <c r="T105" s="121" t="s">
        <v>53</v>
      </c>
      <c r="U105" s="121" t="s">
        <v>53</v>
      </c>
      <c r="V105" s="121">
        <f>V106+V107</f>
        <v>3401</v>
      </c>
      <c r="W105" s="117" t="s">
        <v>53</v>
      </c>
      <c r="X105" s="117" t="s">
        <v>53</v>
      </c>
      <c r="Y105" s="121">
        <f>Y106+Y107</f>
        <v>3401</v>
      </c>
      <c r="Z105" s="117" t="s">
        <v>53</v>
      </c>
      <c r="AA105" s="117" t="s">
        <v>53</v>
      </c>
      <c r="AB105" s="77"/>
      <c r="AC105" s="121">
        <f>AC106+AC107</f>
        <v>0</v>
      </c>
      <c r="AD105" s="117" t="s">
        <v>53</v>
      </c>
      <c r="AE105" s="117" t="s">
        <v>53</v>
      </c>
    </row>
    <row r="106" spans="1:32" ht="12.75">
      <c r="A106" s="78"/>
      <c r="B106" s="125" t="s">
        <v>48</v>
      </c>
      <c r="C106" s="8">
        <v>1954.82131</v>
      </c>
      <c r="D106" s="117" t="s">
        <v>53</v>
      </c>
      <c r="E106" s="118" t="s">
        <v>53</v>
      </c>
      <c r="F106" s="8">
        <v>4149.5592699999997</v>
      </c>
      <c r="G106" s="117" t="s">
        <v>53</v>
      </c>
      <c r="H106" s="117" t="s">
        <v>53</v>
      </c>
      <c r="I106" s="13">
        <f>C106</f>
        <v>1954.82131</v>
      </c>
      <c r="J106" s="117" t="s">
        <v>53</v>
      </c>
      <c r="K106" s="117" t="s">
        <v>53</v>
      </c>
      <c r="L106" s="117" t="s">
        <v>53</v>
      </c>
      <c r="M106" s="117" t="s">
        <v>53</v>
      </c>
      <c r="N106" s="121" t="s">
        <v>53</v>
      </c>
      <c r="O106" s="121" t="s">
        <v>53</v>
      </c>
      <c r="P106" s="121" t="s">
        <v>53</v>
      </c>
      <c r="Q106" s="121" t="s">
        <v>53</v>
      </c>
      <c r="R106" s="115"/>
      <c r="S106" s="21">
        <v>656.45910000000003</v>
      </c>
      <c r="T106" s="121" t="s">
        <v>53</v>
      </c>
      <c r="U106" s="121" t="s">
        <v>53</v>
      </c>
      <c r="V106" s="21">
        <f>Y106</f>
        <v>-666</v>
      </c>
      <c r="W106" s="117" t="s">
        <v>53</v>
      </c>
      <c r="X106" s="117" t="s">
        <v>53</v>
      </c>
      <c r="Y106" s="21">
        <v>-666</v>
      </c>
      <c r="Z106" s="117" t="s">
        <v>53</v>
      </c>
      <c r="AA106" s="117" t="s">
        <v>53</v>
      </c>
      <c r="AB106" s="77"/>
      <c r="AC106" s="21"/>
      <c r="AD106" s="117" t="s">
        <v>53</v>
      </c>
      <c r="AE106" s="117" t="s">
        <v>53</v>
      </c>
    </row>
    <row r="107" spans="1:32" s="22" customFormat="1" ht="12.75">
      <c r="A107" s="126"/>
      <c r="B107" s="125" t="s">
        <v>49</v>
      </c>
      <c r="C107" s="18">
        <v>7196.6118999999999</v>
      </c>
      <c r="D107" s="117" t="s">
        <v>53</v>
      </c>
      <c r="E107" s="118" t="s">
        <v>53</v>
      </c>
      <c r="F107" s="18">
        <v>3589.9818700000001</v>
      </c>
      <c r="G107" s="117" t="s">
        <v>53</v>
      </c>
      <c r="H107" s="117" t="s">
        <v>53</v>
      </c>
      <c r="I107" s="18">
        <f>C107</f>
        <v>7196.6118999999999</v>
      </c>
      <c r="J107" s="117" t="s">
        <v>53</v>
      </c>
      <c r="K107" s="117" t="s">
        <v>53</v>
      </c>
      <c r="L107" s="117" t="s">
        <v>53</v>
      </c>
      <c r="M107" s="117" t="s">
        <v>53</v>
      </c>
      <c r="N107" s="117" t="s">
        <v>53</v>
      </c>
      <c r="O107" s="117" t="s">
        <v>53</v>
      </c>
      <c r="P107" s="121" t="s">
        <v>53</v>
      </c>
      <c r="Q107" s="121" t="s">
        <v>53</v>
      </c>
      <c r="R107" s="115"/>
      <c r="S107" s="23">
        <v>4272.7923499999997</v>
      </c>
      <c r="T107" s="121" t="s">
        <v>53</v>
      </c>
      <c r="U107" s="121" t="s">
        <v>53</v>
      </c>
      <c r="V107" s="23">
        <f>Y107</f>
        <v>4067</v>
      </c>
      <c r="W107" s="117" t="s">
        <v>53</v>
      </c>
      <c r="X107" s="117" t="s">
        <v>53</v>
      </c>
      <c r="Y107" s="23">
        <v>4067</v>
      </c>
      <c r="Z107" s="117" t="s">
        <v>53</v>
      </c>
      <c r="AA107" s="117" t="s">
        <v>53</v>
      </c>
      <c r="AB107" s="77"/>
      <c r="AC107" s="23"/>
      <c r="AD107" s="117" t="s">
        <v>53</v>
      </c>
      <c r="AE107" s="117" t="s">
        <v>53</v>
      </c>
      <c r="AF107" s="6"/>
    </row>
    <row r="108" spans="1:32" s="57" customFormat="1" ht="36" customHeight="1">
      <c r="A108" s="127"/>
      <c r="B108" s="161" t="s">
        <v>173</v>
      </c>
      <c r="C108" s="128">
        <f>C91-(C36+C93)</f>
        <v>0</v>
      </c>
      <c r="D108" s="129" t="s">
        <v>53</v>
      </c>
      <c r="E108" s="130" t="s">
        <v>53</v>
      </c>
      <c r="F108" s="128">
        <f>F91-(F36+F93)</f>
        <v>0</v>
      </c>
      <c r="G108" s="129" t="s">
        <v>53</v>
      </c>
      <c r="H108" s="130" t="s">
        <v>53</v>
      </c>
      <c r="I108" s="128">
        <f>I91-(I36+I93)</f>
        <v>0</v>
      </c>
      <c r="J108" s="129" t="s">
        <v>53</v>
      </c>
      <c r="K108" s="130" t="s">
        <v>53</v>
      </c>
      <c r="L108" s="128">
        <f>L91-(L36+L93)</f>
        <v>0</v>
      </c>
      <c r="M108" s="129" t="s">
        <v>53</v>
      </c>
      <c r="N108" s="130" t="s">
        <v>53</v>
      </c>
      <c r="O108" s="128">
        <f>O91-(O36+O93)</f>
        <v>0</v>
      </c>
      <c r="P108" s="129" t="s">
        <v>53</v>
      </c>
      <c r="Q108" s="130" t="s">
        <v>53</v>
      </c>
      <c r="R108" s="131"/>
      <c r="S108" s="128">
        <f>S91-(S36+S93)</f>
        <v>0</v>
      </c>
      <c r="T108" s="129" t="s">
        <v>53</v>
      </c>
      <c r="U108" s="130" t="s">
        <v>53</v>
      </c>
      <c r="V108" s="128">
        <f>V91-(V36+V93)</f>
        <v>0</v>
      </c>
      <c r="W108" s="129" t="s">
        <v>53</v>
      </c>
      <c r="X108" s="130" t="s">
        <v>53</v>
      </c>
      <c r="Y108" s="128">
        <f>Y91-(Y36+Y93)</f>
        <v>0</v>
      </c>
      <c r="Z108" s="129" t="s">
        <v>53</v>
      </c>
      <c r="AA108" s="130" t="s">
        <v>53</v>
      </c>
      <c r="AB108" s="77"/>
      <c r="AC108" s="128">
        <f>AC91-(AC36+AC93)</f>
        <v>0</v>
      </c>
      <c r="AD108" s="129" t="s">
        <v>53</v>
      </c>
      <c r="AE108" s="130" t="s">
        <v>53</v>
      </c>
      <c r="AF108" s="6"/>
    </row>
    <row r="109" spans="1:32" s="7" customFormat="1" ht="25.5">
      <c r="A109" s="122" t="s">
        <v>148</v>
      </c>
      <c r="B109" s="116" t="s">
        <v>174</v>
      </c>
      <c r="C109" s="23"/>
      <c r="D109" s="18"/>
      <c r="E109" s="19"/>
      <c r="F109" s="18"/>
      <c r="G109" s="18"/>
      <c r="H109" s="18"/>
      <c r="I109" s="18"/>
      <c r="J109" s="18"/>
      <c r="K109" s="18"/>
      <c r="L109" s="117" t="s">
        <v>53</v>
      </c>
      <c r="M109" s="117" t="s">
        <v>53</v>
      </c>
      <c r="N109" s="117" t="s">
        <v>53</v>
      </c>
      <c r="O109" s="117" t="s">
        <v>53</v>
      </c>
      <c r="P109" s="117" t="s">
        <v>53</v>
      </c>
      <c r="Q109" s="117" t="s">
        <v>53</v>
      </c>
      <c r="R109" s="117" t="s">
        <v>53</v>
      </c>
      <c r="S109" s="10"/>
      <c r="T109" s="10"/>
      <c r="U109" s="10"/>
      <c r="V109" s="10"/>
      <c r="W109" s="10"/>
      <c r="X109" s="10"/>
      <c r="Y109" s="10"/>
      <c r="Z109" s="10"/>
      <c r="AA109" s="10"/>
      <c r="AB109" s="77" t="e">
        <f t="shared" si="60"/>
        <v>#DIV/0!</v>
      </c>
      <c r="AC109" s="10"/>
      <c r="AD109" s="10"/>
      <c r="AE109" s="10"/>
      <c r="AF109" s="6"/>
    </row>
    <row r="110" spans="1:32" s="7" customFormat="1" ht="12.75">
      <c r="A110" s="122"/>
      <c r="B110" s="79" t="s">
        <v>51</v>
      </c>
      <c r="C110" s="23"/>
      <c r="D110" s="18"/>
      <c r="E110" s="19"/>
      <c r="F110" s="18"/>
      <c r="G110" s="18"/>
      <c r="H110" s="18"/>
      <c r="I110" s="18"/>
      <c r="J110" s="18"/>
      <c r="K110" s="18"/>
      <c r="L110" s="117" t="s">
        <v>53</v>
      </c>
      <c r="M110" s="117" t="s">
        <v>53</v>
      </c>
      <c r="N110" s="117" t="s">
        <v>53</v>
      </c>
      <c r="O110" s="117" t="s">
        <v>53</v>
      </c>
      <c r="P110" s="117" t="s">
        <v>53</v>
      </c>
      <c r="Q110" s="117" t="s">
        <v>53</v>
      </c>
      <c r="R110" s="117" t="s">
        <v>53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77" t="e">
        <f t="shared" si="60"/>
        <v>#DIV/0!</v>
      </c>
      <c r="AC110" s="10"/>
      <c r="AD110" s="10"/>
      <c r="AE110" s="10"/>
      <c r="AF110" s="6"/>
    </row>
    <row r="111" spans="1:32" s="7" customFormat="1" ht="12.75">
      <c r="A111" s="132"/>
      <c r="B111" s="133" t="s">
        <v>166</v>
      </c>
      <c r="C111" s="55"/>
      <c r="D111" s="39"/>
      <c r="E111" s="40"/>
      <c r="F111" s="39"/>
      <c r="G111" s="39"/>
      <c r="H111" s="39"/>
      <c r="I111" s="39"/>
      <c r="J111" s="39"/>
      <c r="K111" s="39"/>
      <c r="L111" s="134" t="s">
        <v>53</v>
      </c>
      <c r="M111" s="134" t="s">
        <v>53</v>
      </c>
      <c r="N111" s="134" t="s">
        <v>53</v>
      </c>
      <c r="O111" s="134" t="s">
        <v>53</v>
      </c>
      <c r="P111" s="134" t="s">
        <v>53</v>
      </c>
      <c r="Q111" s="134" t="s">
        <v>53</v>
      </c>
      <c r="R111" s="134" t="s">
        <v>53</v>
      </c>
      <c r="S111" s="41"/>
      <c r="T111" s="41"/>
      <c r="U111" s="41"/>
      <c r="V111" s="41"/>
      <c r="W111" s="41"/>
      <c r="X111" s="41"/>
      <c r="Y111" s="41"/>
      <c r="Z111" s="41"/>
      <c r="AA111" s="41"/>
      <c r="AB111" s="77" t="e">
        <f t="shared" si="60"/>
        <v>#DIV/0!</v>
      </c>
      <c r="AC111" s="41"/>
      <c r="AD111" s="41"/>
      <c r="AE111" s="41"/>
      <c r="AF111" s="6"/>
    </row>
    <row r="112" spans="1:32" s="7" customFormat="1" ht="12.75">
      <c r="A112" s="78"/>
      <c r="B112" s="79" t="s">
        <v>52</v>
      </c>
      <c r="C112" s="18"/>
      <c r="D112" s="18"/>
      <c r="E112" s="19"/>
      <c r="F112" s="18"/>
      <c r="G112" s="18"/>
      <c r="H112" s="18"/>
      <c r="I112" s="18"/>
      <c r="J112" s="18"/>
      <c r="K112" s="18"/>
      <c r="L112" s="117" t="s">
        <v>53</v>
      </c>
      <c r="M112" s="117" t="s">
        <v>53</v>
      </c>
      <c r="N112" s="117" t="s">
        <v>53</v>
      </c>
      <c r="O112" s="117" t="s">
        <v>53</v>
      </c>
      <c r="P112" s="117" t="s">
        <v>53</v>
      </c>
      <c r="Q112" s="117" t="s">
        <v>53</v>
      </c>
      <c r="R112" s="117" t="s">
        <v>53</v>
      </c>
      <c r="S112" s="10"/>
      <c r="T112" s="10"/>
      <c r="U112" s="10"/>
      <c r="V112" s="10"/>
      <c r="W112" s="10"/>
      <c r="X112" s="10"/>
      <c r="Y112" s="10"/>
      <c r="Z112" s="10"/>
      <c r="AA112" s="10"/>
      <c r="AB112" s="77" t="e">
        <f t="shared" si="60"/>
        <v>#DIV/0!</v>
      </c>
      <c r="AC112" s="10"/>
      <c r="AD112" s="10"/>
      <c r="AE112" s="10"/>
      <c r="AF112" s="6"/>
    </row>
    <row r="113" spans="1:32" s="11" customFormat="1" ht="5.25" customHeight="1">
      <c r="A113" s="135"/>
      <c r="B113" s="79"/>
      <c r="C113" s="136"/>
      <c r="D113" s="136"/>
      <c r="E113" s="137"/>
      <c r="F113" s="138"/>
      <c r="G113" s="138"/>
      <c r="H113" s="139"/>
      <c r="I113" s="139"/>
      <c r="J113" s="139"/>
      <c r="K113" s="139"/>
      <c r="L113" s="138"/>
      <c r="M113" s="138"/>
      <c r="N113" s="138"/>
      <c r="O113" s="138"/>
      <c r="P113" s="138"/>
      <c r="Q113" s="138"/>
      <c r="R113" s="138"/>
      <c r="S113" s="140"/>
      <c r="T113" s="138"/>
      <c r="U113" s="138"/>
      <c r="V113" s="140"/>
      <c r="W113" s="138"/>
      <c r="X113" s="138"/>
      <c r="Y113" s="140"/>
      <c r="Z113" s="138"/>
      <c r="AA113" s="138"/>
      <c r="AB113" s="77"/>
      <c r="AC113" s="140"/>
      <c r="AD113" s="138"/>
      <c r="AE113" s="138"/>
      <c r="AF113" s="6"/>
    </row>
    <row r="114" spans="1:32" s="56" customFormat="1" ht="29.25">
      <c r="A114" s="122" t="s">
        <v>149</v>
      </c>
      <c r="B114" s="141" t="s">
        <v>119</v>
      </c>
      <c r="C114" s="179">
        <f>SUM(C115:C128)</f>
        <v>44353.308059999996</v>
      </c>
      <c r="D114" s="179">
        <f t="shared" ref="D114:Z114" si="99">SUM(D115:D128)</f>
        <v>10282.07869</v>
      </c>
      <c r="E114" s="175">
        <f>C114-D114</f>
        <v>34071.229369999994</v>
      </c>
      <c r="F114" s="179">
        <f t="shared" si="99"/>
        <v>28789.312730000001</v>
      </c>
      <c r="G114" s="179">
        <f t="shared" si="99"/>
        <v>6964.5885200000002</v>
      </c>
      <c r="H114" s="175">
        <f>F114-G114</f>
        <v>21824.72421</v>
      </c>
      <c r="I114" s="179">
        <f t="shared" si="99"/>
        <v>15563.995330000002</v>
      </c>
      <c r="J114" s="179">
        <f t="shared" si="99"/>
        <v>3317.4901699999996</v>
      </c>
      <c r="K114" s="175">
        <f>I114-J114</f>
        <v>12246.505160000002</v>
      </c>
      <c r="L114" s="179">
        <f t="shared" si="99"/>
        <v>56574</v>
      </c>
      <c r="M114" s="179">
        <f t="shared" si="99"/>
        <v>15975</v>
      </c>
      <c r="N114" s="175">
        <f>L114-M114</f>
        <v>40599</v>
      </c>
      <c r="O114" s="179">
        <f t="shared" si="99"/>
        <v>71890.360829999991</v>
      </c>
      <c r="P114" s="179">
        <f t="shared" si="99"/>
        <v>23082.420930000004</v>
      </c>
      <c r="Q114" s="175">
        <f>O114-P114</f>
        <v>48807.939899999983</v>
      </c>
      <c r="R114" s="115">
        <f t="shared" ref="R114:R129" si="100">Q114/E114</f>
        <v>1.4325265275862276</v>
      </c>
      <c r="S114" s="180">
        <f t="shared" si="99"/>
        <v>30324.34606</v>
      </c>
      <c r="T114" s="180">
        <f t="shared" si="99"/>
        <v>1137.6893599999999</v>
      </c>
      <c r="U114" s="175">
        <f>S114-T114</f>
        <v>29186.6567</v>
      </c>
      <c r="V114" s="180">
        <f t="shared" si="99"/>
        <v>38321.634539999999</v>
      </c>
      <c r="W114" s="180">
        <f t="shared" si="99"/>
        <v>22798.910640000002</v>
      </c>
      <c r="X114" s="175">
        <f>V114-W114</f>
        <v>15522.723899999997</v>
      </c>
      <c r="Y114" s="180">
        <f t="shared" si="99"/>
        <v>68645.980599999995</v>
      </c>
      <c r="Z114" s="180">
        <f t="shared" si="99"/>
        <v>23936.6</v>
      </c>
      <c r="AA114" s="175">
        <f>Y114-Z114</f>
        <v>44709.380599999997</v>
      </c>
      <c r="AB114" s="77">
        <f t="shared" si="60"/>
        <v>1.3122326792049066</v>
      </c>
      <c r="AC114" s="180">
        <f t="shared" ref="AC114:AD114" si="101">SUM(AC115:AC128)</f>
        <v>45660.800000000003</v>
      </c>
      <c r="AD114" s="180">
        <f t="shared" si="101"/>
        <v>179.4</v>
      </c>
      <c r="AE114" s="175">
        <f>AC114-AD114</f>
        <v>45481.4</v>
      </c>
      <c r="AF114" s="6"/>
    </row>
    <row r="115" spans="1:32" s="24" customFormat="1" ht="12.75">
      <c r="A115" s="142"/>
      <c r="B115" s="143" t="s">
        <v>120</v>
      </c>
      <c r="C115" s="174">
        <v>26536.272229999999</v>
      </c>
      <c r="D115" s="174">
        <v>3108.68622</v>
      </c>
      <c r="E115" s="175">
        <f>C115-D115</f>
        <v>23427.586009999999</v>
      </c>
      <c r="F115" s="170">
        <v>16756.104459999999</v>
      </c>
      <c r="G115" s="170">
        <v>926.1</v>
      </c>
      <c r="H115" s="175">
        <f>F115-G115</f>
        <v>15830.004459999998</v>
      </c>
      <c r="I115" s="170">
        <f>C115-F115</f>
        <v>9780.16777</v>
      </c>
      <c r="J115" s="170">
        <f>D115-G115</f>
        <v>2182.5862200000001</v>
      </c>
      <c r="K115" s="175">
        <f>I115-J115</f>
        <v>7597.5815499999999</v>
      </c>
      <c r="L115" s="170">
        <v>23235</v>
      </c>
      <c r="M115" s="170">
        <v>0</v>
      </c>
      <c r="N115" s="175">
        <f>L115-M115</f>
        <v>23235</v>
      </c>
      <c r="O115" s="176">
        <v>24264.5</v>
      </c>
      <c r="P115" s="176">
        <v>600</v>
      </c>
      <c r="Q115" s="175">
        <f>O115-P115</f>
        <v>23664.5</v>
      </c>
      <c r="R115" s="115">
        <f t="shared" si="100"/>
        <v>1.0101126078418354</v>
      </c>
      <c r="S115" s="178">
        <v>16032.369619999999</v>
      </c>
      <c r="T115" s="178"/>
      <c r="U115" s="175">
        <f>S115-T115</f>
        <v>16032.369619999999</v>
      </c>
      <c r="V115" s="178">
        <f>Y115-S115</f>
        <v>3517.6303800000005</v>
      </c>
      <c r="W115" s="178">
        <f>Z115-T115</f>
        <v>0</v>
      </c>
      <c r="X115" s="175">
        <f>V115-W115</f>
        <v>3517.6303800000005</v>
      </c>
      <c r="Y115" s="178">
        <v>19550</v>
      </c>
      <c r="Z115" s="178"/>
      <c r="AA115" s="175">
        <f>Y115-Z115</f>
        <v>19550</v>
      </c>
      <c r="AB115" s="115">
        <f t="shared" si="60"/>
        <v>0.83448631846469956</v>
      </c>
      <c r="AC115" s="178">
        <v>21602</v>
      </c>
      <c r="AD115" s="178">
        <v>4</v>
      </c>
      <c r="AE115" s="175">
        <f>AC115-AD115</f>
        <v>21598</v>
      </c>
      <c r="AF115" s="6"/>
    </row>
    <row r="116" spans="1:32" s="11" customFormat="1" ht="12.75">
      <c r="A116" s="142"/>
      <c r="B116" s="144" t="s">
        <v>121</v>
      </c>
      <c r="C116" s="174">
        <v>177.89247</v>
      </c>
      <c r="D116" s="174">
        <v>177.89247</v>
      </c>
      <c r="E116" s="175">
        <f t="shared" ref="E116:E128" si="102">C116-D116</f>
        <v>0</v>
      </c>
      <c r="F116" s="171">
        <v>162.24073000000001</v>
      </c>
      <c r="G116" s="171">
        <v>162.24073000000001</v>
      </c>
      <c r="H116" s="175">
        <f t="shared" ref="H116:H128" si="103">F116-G116</f>
        <v>0</v>
      </c>
      <c r="I116" s="170">
        <f t="shared" ref="I116:I128" si="104">C116-F116</f>
        <v>15.65173999999999</v>
      </c>
      <c r="J116" s="170">
        <f t="shared" ref="J116:J128" si="105">D116-G116</f>
        <v>15.65173999999999</v>
      </c>
      <c r="K116" s="175">
        <f t="shared" ref="K116:K128" si="106">I116-J116</f>
        <v>0</v>
      </c>
      <c r="L116" s="171">
        <v>266</v>
      </c>
      <c r="M116" s="171">
        <v>266</v>
      </c>
      <c r="N116" s="175">
        <f t="shared" ref="N116:N128" si="107">L116-M116</f>
        <v>0</v>
      </c>
      <c r="O116" s="177">
        <v>159.6</v>
      </c>
      <c r="P116" s="177">
        <v>159.6</v>
      </c>
      <c r="Q116" s="175">
        <f t="shared" ref="Q116:Q128" si="108">O116-P116</f>
        <v>0</v>
      </c>
      <c r="R116" s="115" t="e">
        <f t="shared" si="100"/>
        <v>#DIV/0!</v>
      </c>
      <c r="S116" s="8">
        <v>96.048760000000001</v>
      </c>
      <c r="T116" s="8">
        <v>96.048760000000001</v>
      </c>
      <c r="U116" s="175">
        <f t="shared" ref="U116:U128" si="109">S116-T116</f>
        <v>0</v>
      </c>
      <c r="V116" s="178">
        <f t="shared" ref="V116:V128" si="110">Y116-S116</f>
        <v>63.551239999999993</v>
      </c>
      <c r="W116" s="178">
        <f t="shared" ref="W116:W128" si="111">Z116-T116</f>
        <v>63.551239999999993</v>
      </c>
      <c r="X116" s="175">
        <f t="shared" ref="X116:X128" si="112">V116-W116</f>
        <v>0</v>
      </c>
      <c r="Y116" s="8">
        <v>159.6</v>
      </c>
      <c r="Z116" s="8">
        <v>159.6</v>
      </c>
      <c r="AA116" s="175">
        <f t="shared" ref="AA116:AA128" si="113">Y116-Z116</f>
        <v>0</v>
      </c>
      <c r="AB116" s="115" t="e">
        <f t="shared" si="60"/>
        <v>#DIV/0!</v>
      </c>
      <c r="AC116" s="8">
        <v>164</v>
      </c>
      <c r="AD116" s="8">
        <v>164</v>
      </c>
      <c r="AE116" s="175">
        <f t="shared" ref="AE116:AE128" si="114">AC116-AD116</f>
        <v>0</v>
      </c>
      <c r="AF116" s="6"/>
    </row>
    <row r="117" spans="1:32" s="11" customFormat="1" ht="12.75">
      <c r="A117" s="142"/>
      <c r="B117" s="144" t="s">
        <v>164</v>
      </c>
      <c r="C117" s="8">
        <v>243.47707</v>
      </c>
      <c r="D117" s="8"/>
      <c r="E117" s="175">
        <f t="shared" si="102"/>
        <v>243.47707</v>
      </c>
      <c r="F117" s="171">
        <v>132.98206999999999</v>
      </c>
      <c r="G117" s="171"/>
      <c r="H117" s="175">
        <f t="shared" si="103"/>
        <v>132.98206999999999</v>
      </c>
      <c r="I117" s="170">
        <f t="shared" si="104"/>
        <v>110.495</v>
      </c>
      <c r="J117" s="170">
        <f t="shared" si="105"/>
        <v>0</v>
      </c>
      <c r="K117" s="175">
        <f t="shared" si="106"/>
        <v>110.495</v>
      </c>
      <c r="L117" s="171">
        <v>300</v>
      </c>
      <c r="M117" s="171"/>
      <c r="N117" s="175">
        <f t="shared" si="107"/>
        <v>300</v>
      </c>
      <c r="O117" s="177">
        <v>300</v>
      </c>
      <c r="P117" s="177"/>
      <c r="Q117" s="175">
        <f t="shared" si="108"/>
        <v>300</v>
      </c>
      <c r="R117" s="115">
        <f t="shared" si="100"/>
        <v>1.2321488836710579</v>
      </c>
      <c r="S117" s="8">
        <v>74.224500000000006</v>
      </c>
      <c r="T117" s="8"/>
      <c r="U117" s="175">
        <f t="shared" si="109"/>
        <v>74.224500000000006</v>
      </c>
      <c r="V117" s="178">
        <f t="shared" si="110"/>
        <v>225.77549999999999</v>
      </c>
      <c r="W117" s="178">
        <f t="shared" si="111"/>
        <v>0</v>
      </c>
      <c r="X117" s="175">
        <f t="shared" si="112"/>
        <v>225.77549999999999</v>
      </c>
      <c r="Y117" s="8">
        <v>300</v>
      </c>
      <c r="Z117" s="8"/>
      <c r="AA117" s="175">
        <f t="shared" si="113"/>
        <v>300</v>
      </c>
      <c r="AB117" s="115">
        <f t="shared" si="60"/>
        <v>1.2321488836710579</v>
      </c>
      <c r="AC117" s="8">
        <v>1348</v>
      </c>
      <c r="AD117" s="8"/>
      <c r="AE117" s="175">
        <f t="shared" si="114"/>
        <v>1348</v>
      </c>
      <c r="AF117" s="6"/>
    </row>
    <row r="118" spans="1:32" s="11" customFormat="1" ht="14.25" customHeight="1">
      <c r="A118" s="142"/>
      <c r="B118" s="144" t="s">
        <v>122</v>
      </c>
      <c r="C118" s="177">
        <v>1347.6674499999999</v>
      </c>
      <c r="D118" s="177"/>
      <c r="E118" s="175">
        <f t="shared" si="102"/>
        <v>1347.6674499999999</v>
      </c>
      <c r="F118" s="171">
        <v>912.70131000000003</v>
      </c>
      <c r="G118" s="171"/>
      <c r="H118" s="175">
        <f t="shared" si="103"/>
        <v>912.70131000000003</v>
      </c>
      <c r="I118" s="170">
        <f t="shared" si="104"/>
        <v>434.96613999999988</v>
      </c>
      <c r="J118" s="170">
        <f t="shared" si="105"/>
        <v>0</v>
      </c>
      <c r="K118" s="175">
        <f t="shared" si="106"/>
        <v>434.96613999999988</v>
      </c>
      <c r="L118" s="171">
        <v>1295</v>
      </c>
      <c r="M118" s="171"/>
      <c r="N118" s="175">
        <f t="shared" si="107"/>
        <v>1295</v>
      </c>
      <c r="O118" s="177">
        <v>13583.28023</v>
      </c>
      <c r="P118" s="177">
        <v>10987.240330000001</v>
      </c>
      <c r="Q118" s="175">
        <f t="shared" si="108"/>
        <v>2596.0398999999998</v>
      </c>
      <c r="R118" s="115">
        <f t="shared" si="100"/>
        <v>1.9263208442112332</v>
      </c>
      <c r="S118" s="8">
        <v>449.98898000000003</v>
      </c>
      <c r="T118" s="8">
        <v>48</v>
      </c>
      <c r="U118" s="175">
        <f t="shared" si="109"/>
        <v>401.98898000000003</v>
      </c>
      <c r="V118" s="178">
        <f t="shared" si="110"/>
        <v>11950.01102</v>
      </c>
      <c r="W118" s="178">
        <f t="shared" si="111"/>
        <v>2038</v>
      </c>
      <c r="X118" s="175">
        <f t="shared" si="112"/>
        <v>9912.0110199999999</v>
      </c>
      <c r="Y118" s="8">
        <v>12400</v>
      </c>
      <c r="Z118" s="8">
        <v>2086</v>
      </c>
      <c r="AA118" s="175">
        <f t="shared" si="113"/>
        <v>10314</v>
      </c>
      <c r="AB118" s="115">
        <f t="shared" si="60"/>
        <v>7.6532233526898645</v>
      </c>
      <c r="AC118" s="8">
        <v>3555.4</v>
      </c>
      <c r="AD118" s="8">
        <v>11.4</v>
      </c>
      <c r="AE118" s="175">
        <f t="shared" si="114"/>
        <v>3544</v>
      </c>
      <c r="AF118" s="6"/>
    </row>
    <row r="119" spans="1:32" s="11" customFormat="1" ht="12.75">
      <c r="A119" s="142"/>
      <c r="B119" s="144" t="s">
        <v>123</v>
      </c>
      <c r="C119" s="177">
        <v>14736.407740000001</v>
      </c>
      <c r="D119" s="177">
        <v>6995.5</v>
      </c>
      <c r="E119" s="175">
        <f t="shared" si="102"/>
        <v>7740.9077400000006</v>
      </c>
      <c r="F119" s="171">
        <v>10158.593269999999</v>
      </c>
      <c r="G119" s="171">
        <v>5876.2477900000004</v>
      </c>
      <c r="H119" s="175">
        <f t="shared" si="103"/>
        <v>4282.345479999999</v>
      </c>
      <c r="I119" s="170">
        <f t="shared" si="104"/>
        <v>4577.8144700000012</v>
      </c>
      <c r="J119" s="170">
        <f t="shared" si="105"/>
        <v>1119.2522099999996</v>
      </c>
      <c r="K119" s="175">
        <f t="shared" si="106"/>
        <v>3458.5622600000015</v>
      </c>
      <c r="L119" s="171">
        <v>30434</v>
      </c>
      <c r="M119" s="171">
        <v>15709</v>
      </c>
      <c r="N119" s="175">
        <f t="shared" si="107"/>
        <v>14725</v>
      </c>
      <c r="O119" s="177">
        <v>30629.980599999999</v>
      </c>
      <c r="P119" s="177">
        <v>10203.3806</v>
      </c>
      <c r="Q119" s="175">
        <f t="shared" si="108"/>
        <v>20426.599999999999</v>
      </c>
      <c r="R119" s="115">
        <f t="shared" si="100"/>
        <v>2.6387861328521658</v>
      </c>
      <c r="S119" s="8">
        <v>12809.2376</v>
      </c>
      <c r="T119" s="8">
        <v>993.64059999999995</v>
      </c>
      <c r="U119" s="175">
        <f t="shared" si="109"/>
        <v>11815.597</v>
      </c>
      <c r="V119" s="178">
        <f t="shared" si="110"/>
        <v>21344.142999999996</v>
      </c>
      <c r="W119" s="178">
        <f t="shared" si="111"/>
        <v>20697.359400000001</v>
      </c>
      <c r="X119" s="175">
        <f t="shared" si="112"/>
        <v>646.7835999999952</v>
      </c>
      <c r="Y119" s="8">
        <v>34153.380599999997</v>
      </c>
      <c r="Z119" s="8">
        <v>21691</v>
      </c>
      <c r="AA119" s="175">
        <f t="shared" si="113"/>
        <v>12462.380599999997</v>
      </c>
      <c r="AB119" s="115">
        <f t="shared" si="60"/>
        <v>1.6099378804894522</v>
      </c>
      <c r="AC119" s="8">
        <v>12019.4</v>
      </c>
      <c r="AD119" s="8"/>
      <c r="AE119" s="175">
        <f t="shared" si="114"/>
        <v>12019.4</v>
      </c>
      <c r="AF119" s="6"/>
    </row>
    <row r="120" spans="1:32" s="11" customFormat="1" ht="12.75">
      <c r="A120" s="142"/>
      <c r="B120" s="144" t="s">
        <v>124</v>
      </c>
      <c r="C120" s="177"/>
      <c r="D120" s="177"/>
      <c r="E120" s="175">
        <f t="shared" si="102"/>
        <v>0</v>
      </c>
      <c r="F120" s="171"/>
      <c r="G120" s="171"/>
      <c r="H120" s="175">
        <f t="shared" si="103"/>
        <v>0</v>
      </c>
      <c r="I120" s="170">
        <f t="shared" si="104"/>
        <v>0</v>
      </c>
      <c r="J120" s="170">
        <f t="shared" si="105"/>
        <v>0</v>
      </c>
      <c r="K120" s="175">
        <f t="shared" si="106"/>
        <v>0</v>
      </c>
      <c r="L120" s="171"/>
      <c r="M120" s="171"/>
      <c r="N120" s="175">
        <f t="shared" si="107"/>
        <v>0</v>
      </c>
      <c r="O120" s="177"/>
      <c r="P120" s="177"/>
      <c r="Q120" s="175">
        <f t="shared" si="108"/>
        <v>0</v>
      </c>
      <c r="R120" s="115" t="e">
        <f t="shared" si="100"/>
        <v>#DIV/0!</v>
      </c>
      <c r="S120" s="8"/>
      <c r="T120" s="8"/>
      <c r="U120" s="175">
        <f t="shared" si="109"/>
        <v>0</v>
      </c>
      <c r="V120" s="178">
        <f t="shared" si="110"/>
        <v>0</v>
      </c>
      <c r="W120" s="178">
        <f t="shared" si="111"/>
        <v>0</v>
      </c>
      <c r="X120" s="175">
        <f t="shared" si="112"/>
        <v>0</v>
      </c>
      <c r="Y120" s="8"/>
      <c r="Z120" s="8"/>
      <c r="AA120" s="175">
        <f t="shared" si="113"/>
        <v>0</v>
      </c>
      <c r="AB120" s="115" t="e">
        <f t="shared" si="60"/>
        <v>#DIV/0!</v>
      </c>
      <c r="AC120" s="8"/>
      <c r="AD120" s="8"/>
      <c r="AE120" s="175">
        <f t="shared" si="114"/>
        <v>0</v>
      </c>
      <c r="AF120" s="6"/>
    </row>
    <row r="121" spans="1:32" s="11" customFormat="1" ht="12.75">
      <c r="A121" s="142"/>
      <c r="B121" s="144" t="s">
        <v>125</v>
      </c>
      <c r="C121" s="177"/>
      <c r="D121" s="177"/>
      <c r="E121" s="175">
        <f t="shared" si="102"/>
        <v>0</v>
      </c>
      <c r="F121" s="171"/>
      <c r="G121" s="171"/>
      <c r="H121" s="175">
        <f t="shared" si="103"/>
        <v>0</v>
      </c>
      <c r="I121" s="170">
        <f t="shared" si="104"/>
        <v>0</v>
      </c>
      <c r="J121" s="170">
        <f t="shared" si="105"/>
        <v>0</v>
      </c>
      <c r="K121" s="175">
        <f t="shared" si="106"/>
        <v>0</v>
      </c>
      <c r="L121" s="171"/>
      <c r="M121" s="171"/>
      <c r="N121" s="175">
        <f t="shared" si="107"/>
        <v>0</v>
      </c>
      <c r="O121" s="177"/>
      <c r="P121" s="177"/>
      <c r="Q121" s="175">
        <f t="shared" si="108"/>
        <v>0</v>
      </c>
      <c r="R121" s="115" t="e">
        <f t="shared" si="100"/>
        <v>#DIV/0!</v>
      </c>
      <c r="S121" s="8"/>
      <c r="T121" s="8"/>
      <c r="U121" s="175">
        <f t="shared" si="109"/>
        <v>0</v>
      </c>
      <c r="V121" s="178">
        <f t="shared" si="110"/>
        <v>0</v>
      </c>
      <c r="W121" s="178">
        <f t="shared" si="111"/>
        <v>0</v>
      </c>
      <c r="X121" s="175">
        <f t="shared" si="112"/>
        <v>0</v>
      </c>
      <c r="Y121" s="8"/>
      <c r="Z121" s="8"/>
      <c r="AA121" s="175">
        <f t="shared" si="113"/>
        <v>0</v>
      </c>
      <c r="AB121" s="115" t="e">
        <f t="shared" si="60"/>
        <v>#DIV/0!</v>
      </c>
      <c r="AC121" s="8">
        <v>250</v>
      </c>
      <c r="AD121" s="8"/>
      <c r="AE121" s="175">
        <f t="shared" si="114"/>
        <v>250</v>
      </c>
      <c r="AF121" s="6"/>
    </row>
    <row r="122" spans="1:32" s="11" customFormat="1" ht="12.75">
      <c r="A122" s="142"/>
      <c r="B122" s="144" t="s">
        <v>126</v>
      </c>
      <c r="C122" s="177">
        <v>789.80736000000002</v>
      </c>
      <c r="D122" s="177"/>
      <c r="E122" s="175">
        <f t="shared" si="102"/>
        <v>789.80736000000002</v>
      </c>
      <c r="F122" s="171">
        <v>202.76996</v>
      </c>
      <c r="G122" s="171"/>
      <c r="H122" s="175">
        <f t="shared" si="103"/>
        <v>202.76996</v>
      </c>
      <c r="I122" s="170">
        <f t="shared" si="104"/>
        <v>587.03740000000005</v>
      </c>
      <c r="J122" s="170">
        <f t="shared" si="105"/>
        <v>0</v>
      </c>
      <c r="K122" s="175">
        <f t="shared" si="106"/>
        <v>587.03740000000005</v>
      </c>
      <c r="L122" s="171">
        <v>1016</v>
      </c>
      <c r="M122" s="171"/>
      <c r="N122" s="175">
        <f t="shared" si="107"/>
        <v>1016</v>
      </c>
      <c r="O122" s="177">
        <v>2944.4</v>
      </c>
      <c r="P122" s="177">
        <v>1132.2</v>
      </c>
      <c r="Q122" s="175">
        <f t="shared" si="108"/>
        <v>1812.2</v>
      </c>
      <c r="R122" s="115">
        <f t="shared" si="100"/>
        <v>2.2944835560914498</v>
      </c>
      <c r="S122" s="8">
        <v>854.89193</v>
      </c>
      <c r="T122" s="8"/>
      <c r="U122" s="175">
        <f t="shared" si="109"/>
        <v>854.89193</v>
      </c>
      <c r="V122" s="178">
        <f t="shared" si="110"/>
        <v>1219.60807</v>
      </c>
      <c r="W122" s="178">
        <f t="shared" si="111"/>
        <v>0</v>
      </c>
      <c r="X122" s="175">
        <f t="shared" si="112"/>
        <v>1219.60807</v>
      </c>
      <c r="Y122" s="8">
        <f>2049.5+25</f>
        <v>2074.5</v>
      </c>
      <c r="Z122" s="8"/>
      <c r="AA122" s="175">
        <f t="shared" si="113"/>
        <v>2074.5</v>
      </c>
      <c r="AB122" s="115">
        <f t="shared" si="60"/>
        <v>2.6265898560378065</v>
      </c>
      <c r="AC122" s="8">
        <v>5774</v>
      </c>
      <c r="AD122" s="8"/>
      <c r="AE122" s="175">
        <f t="shared" si="114"/>
        <v>5774</v>
      </c>
      <c r="AF122" s="6"/>
    </row>
    <row r="123" spans="1:32" s="11" customFormat="1" ht="12.75">
      <c r="A123" s="142"/>
      <c r="B123" s="144" t="s">
        <v>127</v>
      </c>
      <c r="C123" s="177"/>
      <c r="D123" s="177"/>
      <c r="E123" s="175">
        <f t="shared" si="102"/>
        <v>0</v>
      </c>
      <c r="F123" s="171"/>
      <c r="G123" s="171"/>
      <c r="H123" s="175">
        <f t="shared" si="103"/>
        <v>0</v>
      </c>
      <c r="I123" s="170">
        <f t="shared" si="104"/>
        <v>0</v>
      </c>
      <c r="J123" s="170">
        <f t="shared" si="105"/>
        <v>0</v>
      </c>
      <c r="K123" s="175">
        <f t="shared" si="106"/>
        <v>0</v>
      </c>
      <c r="L123" s="171"/>
      <c r="M123" s="171"/>
      <c r="N123" s="175">
        <f t="shared" si="107"/>
        <v>0</v>
      </c>
      <c r="O123" s="177"/>
      <c r="P123" s="177"/>
      <c r="Q123" s="175">
        <f t="shared" si="108"/>
        <v>0</v>
      </c>
      <c r="R123" s="115" t="e">
        <f t="shared" si="100"/>
        <v>#DIV/0!</v>
      </c>
      <c r="S123" s="8"/>
      <c r="T123" s="8"/>
      <c r="U123" s="175">
        <f t="shared" si="109"/>
        <v>0</v>
      </c>
      <c r="V123" s="178">
        <f t="shared" si="110"/>
        <v>0</v>
      </c>
      <c r="W123" s="178">
        <f t="shared" si="111"/>
        <v>0</v>
      </c>
      <c r="X123" s="175">
        <f t="shared" si="112"/>
        <v>0</v>
      </c>
      <c r="Y123" s="8"/>
      <c r="Z123" s="8"/>
      <c r="AA123" s="175">
        <f t="shared" si="113"/>
        <v>0</v>
      </c>
      <c r="AB123" s="115" t="e">
        <f t="shared" si="60"/>
        <v>#DIV/0!</v>
      </c>
      <c r="AC123" s="8"/>
      <c r="AD123" s="8"/>
      <c r="AE123" s="175">
        <f t="shared" si="114"/>
        <v>0</v>
      </c>
      <c r="AF123" s="6"/>
    </row>
    <row r="124" spans="1:32" s="11" customFormat="1" ht="12.75">
      <c r="A124" s="142"/>
      <c r="B124" s="144" t="s">
        <v>128</v>
      </c>
      <c r="C124" s="177">
        <v>92.705129999999997</v>
      </c>
      <c r="D124" s="177"/>
      <c r="E124" s="175">
        <f t="shared" si="102"/>
        <v>92.705129999999997</v>
      </c>
      <c r="F124" s="171">
        <v>48.403309999999998</v>
      </c>
      <c r="G124" s="171"/>
      <c r="H124" s="175">
        <f t="shared" si="103"/>
        <v>48.403309999999998</v>
      </c>
      <c r="I124" s="170">
        <f t="shared" si="104"/>
        <v>44.301819999999999</v>
      </c>
      <c r="J124" s="170">
        <f t="shared" si="105"/>
        <v>0</v>
      </c>
      <c r="K124" s="175">
        <f t="shared" si="106"/>
        <v>44.301819999999999</v>
      </c>
      <c r="L124" s="171">
        <v>28</v>
      </c>
      <c r="M124" s="171"/>
      <c r="N124" s="175">
        <f t="shared" si="107"/>
        <v>28</v>
      </c>
      <c r="O124" s="177">
        <v>8.6</v>
      </c>
      <c r="P124" s="177"/>
      <c r="Q124" s="175">
        <f t="shared" si="108"/>
        <v>8.6</v>
      </c>
      <c r="R124" s="115">
        <f t="shared" si="100"/>
        <v>9.2767250312900701E-2</v>
      </c>
      <c r="S124" s="8">
        <v>7.58467</v>
      </c>
      <c r="T124" s="8"/>
      <c r="U124" s="175">
        <f t="shared" si="109"/>
        <v>7.58467</v>
      </c>
      <c r="V124" s="178">
        <f t="shared" si="110"/>
        <v>0.91532999999999998</v>
      </c>
      <c r="W124" s="178">
        <f t="shared" si="111"/>
        <v>0</v>
      </c>
      <c r="X124" s="175">
        <f t="shared" si="112"/>
        <v>0.91532999999999998</v>
      </c>
      <c r="Y124" s="8">
        <v>8.5</v>
      </c>
      <c r="Z124" s="8"/>
      <c r="AA124" s="175">
        <f t="shared" si="113"/>
        <v>8.5</v>
      </c>
      <c r="AB124" s="115">
        <f t="shared" si="60"/>
        <v>9.1688561355773954E-2</v>
      </c>
      <c r="AC124" s="8"/>
      <c r="AD124" s="8"/>
      <c r="AE124" s="175">
        <f t="shared" si="114"/>
        <v>0</v>
      </c>
      <c r="AF124" s="6"/>
    </row>
    <row r="125" spans="1:32" s="11" customFormat="1" ht="12.75">
      <c r="A125" s="142"/>
      <c r="B125" s="144" t="s">
        <v>129</v>
      </c>
      <c r="C125" s="177"/>
      <c r="D125" s="177"/>
      <c r="E125" s="175">
        <f t="shared" si="102"/>
        <v>0</v>
      </c>
      <c r="F125" s="171"/>
      <c r="G125" s="171"/>
      <c r="H125" s="175">
        <f t="shared" si="103"/>
        <v>0</v>
      </c>
      <c r="I125" s="170">
        <f t="shared" si="104"/>
        <v>0</v>
      </c>
      <c r="J125" s="170">
        <f t="shared" si="105"/>
        <v>0</v>
      </c>
      <c r="K125" s="175">
        <f t="shared" si="106"/>
        <v>0</v>
      </c>
      <c r="L125" s="171"/>
      <c r="M125" s="171"/>
      <c r="N125" s="175">
        <f t="shared" si="107"/>
        <v>0</v>
      </c>
      <c r="O125" s="177"/>
      <c r="P125" s="177"/>
      <c r="Q125" s="175">
        <f t="shared" si="108"/>
        <v>0</v>
      </c>
      <c r="R125" s="115" t="e">
        <f t="shared" si="100"/>
        <v>#DIV/0!</v>
      </c>
      <c r="S125" s="8"/>
      <c r="T125" s="8"/>
      <c r="U125" s="175">
        <f t="shared" si="109"/>
        <v>0</v>
      </c>
      <c r="V125" s="178">
        <f t="shared" si="110"/>
        <v>0</v>
      </c>
      <c r="W125" s="178">
        <f t="shared" si="111"/>
        <v>0</v>
      </c>
      <c r="X125" s="175">
        <f t="shared" si="112"/>
        <v>0</v>
      </c>
      <c r="Y125" s="8"/>
      <c r="Z125" s="8"/>
      <c r="AA125" s="175">
        <f t="shared" si="113"/>
        <v>0</v>
      </c>
      <c r="AB125" s="115" t="e">
        <f t="shared" si="60"/>
        <v>#DIV/0!</v>
      </c>
      <c r="AC125" s="8">
        <v>948</v>
      </c>
      <c r="AD125" s="8"/>
      <c r="AE125" s="175">
        <f t="shared" si="114"/>
        <v>948</v>
      </c>
      <c r="AF125" s="6"/>
    </row>
    <row r="126" spans="1:32" s="11" customFormat="1" ht="12.75">
      <c r="A126" s="142"/>
      <c r="B126" s="144" t="s">
        <v>130</v>
      </c>
      <c r="C126" s="177">
        <v>429.07861000000003</v>
      </c>
      <c r="D126" s="177"/>
      <c r="E126" s="175">
        <f t="shared" si="102"/>
        <v>429.07861000000003</v>
      </c>
      <c r="F126" s="171">
        <v>415.51762000000002</v>
      </c>
      <c r="G126" s="171"/>
      <c r="H126" s="175">
        <f t="shared" si="103"/>
        <v>415.51762000000002</v>
      </c>
      <c r="I126" s="170">
        <f t="shared" si="104"/>
        <v>13.560990000000004</v>
      </c>
      <c r="J126" s="170">
        <f t="shared" si="105"/>
        <v>0</v>
      </c>
      <c r="K126" s="175">
        <f t="shared" si="106"/>
        <v>13.560990000000004</v>
      </c>
      <c r="L126" s="171"/>
      <c r="M126" s="171"/>
      <c r="N126" s="175">
        <f t="shared" si="107"/>
        <v>0</v>
      </c>
      <c r="O126" s="177"/>
      <c r="P126" s="177"/>
      <c r="Q126" s="175">
        <f t="shared" si="108"/>
        <v>0</v>
      </c>
      <c r="R126" s="115">
        <f t="shared" si="100"/>
        <v>0</v>
      </c>
      <c r="S126" s="8"/>
      <c r="T126" s="8"/>
      <c r="U126" s="175">
        <f t="shared" si="109"/>
        <v>0</v>
      </c>
      <c r="V126" s="178">
        <f t="shared" si="110"/>
        <v>0</v>
      </c>
      <c r="W126" s="178">
        <f t="shared" si="111"/>
        <v>0</v>
      </c>
      <c r="X126" s="175">
        <f t="shared" si="112"/>
        <v>0</v>
      </c>
      <c r="Y126" s="8"/>
      <c r="Z126" s="8"/>
      <c r="AA126" s="175">
        <f t="shared" si="113"/>
        <v>0</v>
      </c>
      <c r="AB126" s="115">
        <f t="shared" si="60"/>
        <v>0</v>
      </c>
      <c r="AC126" s="8"/>
      <c r="AD126" s="8"/>
      <c r="AE126" s="175">
        <f t="shared" si="114"/>
        <v>0</v>
      </c>
      <c r="AF126" s="6"/>
    </row>
    <row r="127" spans="1:32" s="11" customFormat="1" ht="12.75">
      <c r="A127" s="142"/>
      <c r="B127" s="144" t="s">
        <v>165</v>
      </c>
      <c r="C127" s="177"/>
      <c r="D127" s="177"/>
      <c r="E127" s="175">
        <f t="shared" si="102"/>
        <v>0</v>
      </c>
      <c r="F127" s="171"/>
      <c r="G127" s="171"/>
      <c r="H127" s="175">
        <f t="shared" si="103"/>
        <v>0</v>
      </c>
      <c r="I127" s="170">
        <f t="shared" si="104"/>
        <v>0</v>
      </c>
      <c r="J127" s="170">
        <f t="shared" si="105"/>
        <v>0</v>
      </c>
      <c r="K127" s="175">
        <f t="shared" si="106"/>
        <v>0</v>
      </c>
      <c r="L127" s="171"/>
      <c r="M127" s="171"/>
      <c r="N127" s="175">
        <f t="shared" si="107"/>
        <v>0</v>
      </c>
      <c r="O127" s="177"/>
      <c r="P127" s="177"/>
      <c r="Q127" s="175">
        <f t="shared" si="108"/>
        <v>0</v>
      </c>
      <c r="R127" s="115" t="e">
        <f t="shared" si="100"/>
        <v>#DIV/0!</v>
      </c>
      <c r="S127" s="8"/>
      <c r="T127" s="8"/>
      <c r="U127" s="175">
        <f t="shared" si="109"/>
        <v>0</v>
      </c>
      <c r="V127" s="178">
        <f t="shared" si="110"/>
        <v>0</v>
      </c>
      <c r="W127" s="178">
        <f t="shared" si="111"/>
        <v>0</v>
      </c>
      <c r="X127" s="175">
        <f t="shared" si="112"/>
        <v>0</v>
      </c>
      <c r="Y127" s="8"/>
      <c r="Z127" s="8"/>
      <c r="AA127" s="175">
        <f t="shared" si="113"/>
        <v>0</v>
      </c>
      <c r="AB127" s="115" t="e">
        <f t="shared" si="60"/>
        <v>#DIV/0!</v>
      </c>
      <c r="AC127" s="8"/>
      <c r="AD127" s="8"/>
      <c r="AE127" s="175">
        <f t="shared" si="114"/>
        <v>0</v>
      </c>
      <c r="AF127" s="6"/>
    </row>
    <row r="128" spans="1:32" s="11" customFormat="1" ht="12.75">
      <c r="A128" s="142"/>
      <c r="B128" s="144" t="s">
        <v>131</v>
      </c>
      <c r="C128" s="177"/>
      <c r="D128" s="177"/>
      <c r="E128" s="175">
        <f t="shared" si="102"/>
        <v>0</v>
      </c>
      <c r="F128" s="171"/>
      <c r="G128" s="171"/>
      <c r="H128" s="175">
        <f t="shared" si="103"/>
        <v>0</v>
      </c>
      <c r="I128" s="170">
        <f t="shared" si="104"/>
        <v>0</v>
      </c>
      <c r="J128" s="170">
        <f t="shared" si="105"/>
        <v>0</v>
      </c>
      <c r="K128" s="175">
        <f t="shared" si="106"/>
        <v>0</v>
      </c>
      <c r="L128" s="171"/>
      <c r="M128" s="171"/>
      <c r="N128" s="175">
        <f t="shared" si="107"/>
        <v>0</v>
      </c>
      <c r="O128" s="177"/>
      <c r="P128" s="177"/>
      <c r="Q128" s="175">
        <f t="shared" si="108"/>
        <v>0</v>
      </c>
      <c r="R128" s="115" t="e">
        <f t="shared" si="100"/>
        <v>#DIV/0!</v>
      </c>
      <c r="S128" s="8"/>
      <c r="T128" s="8"/>
      <c r="U128" s="175">
        <f t="shared" si="109"/>
        <v>0</v>
      </c>
      <c r="V128" s="178">
        <f t="shared" si="110"/>
        <v>0</v>
      </c>
      <c r="W128" s="178">
        <f t="shared" si="111"/>
        <v>0</v>
      </c>
      <c r="X128" s="175">
        <f t="shared" si="112"/>
        <v>0</v>
      </c>
      <c r="Y128" s="8"/>
      <c r="Z128" s="8"/>
      <c r="AA128" s="175">
        <f t="shared" si="113"/>
        <v>0</v>
      </c>
      <c r="AB128" s="115" t="e">
        <f t="shared" si="60"/>
        <v>#DIV/0!</v>
      </c>
      <c r="AC128" s="8"/>
      <c r="AD128" s="8"/>
      <c r="AE128" s="175">
        <f t="shared" si="114"/>
        <v>0</v>
      </c>
      <c r="AF128" s="6"/>
    </row>
    <row r="129" spans="1:32" s="11" customFormat="1" ht="12.75" customHeight="1">
      <c r="A129" s="142"/>
      <c r="B129" s="146" t="s">
        <v>140</v>
      </c>
      <c r="C129" s="172">
        <f>SUM(C115:C128)</f>
        <v>44353.308059999996</v>
      </c>
      <c r="D129" s="172">
        <f t="shared" ref="D129:AA129" si="115">SUM(D115:D128)</f>
        <v>10282.07869</v>
      </c>
      <c r="E129" s="173">
        <f t="shared" si="115"/>
        <v>34071.229370000001</v>
      </c>
      <c r="F129" s="172">
        <f t="shared" si="115"/>
        <v>28789.312730000001</v>
      </c>
      <c r="G129" s="172">
        <f t="shared" si="115"/>
        <v>6964.5885200000002</v>
      </c>
      <c r="H129" s="172">
        <f t="shared" si="115"/>
        <v>21824.72421</v>
      </c>
      <c r="I129" s="172">
        <f t="shared" si="115"/>
        <v>15563.995330000002</v>
      </c>
      <c r="J129" s="172">
        <f t="shared" si="115"/>
        <v>3317.4901699999996</v>
      </c>
      <c r="K129" s="172">
        <f t="shared" si="115"/>
        <v>12246.505160000001</v>
      </c>
      <c r="L129" s="172">
        <f t="shared" si="115"/>
        <v>56574</v>
      </c>
      <c r="M129" s="172">
        <f t="shared" si="115"/>
        <v>15975</v>
      </c>
      <c r="N129" s="172">
        <f t="shared" si="115"/>
        <v>40599</v>
      </c>
      <c r="O129" s="172">
        <f t="shared" si="115"/>
        <v>71890.360829999991</v>
      </c>
      <c r="P129" s="172">
        <f t="shared" si="115"/>
        <v>23082.420930000004</v>
      </c>
      <c r="Q129" s="172">
        <f t="shared" si="115"/>
        <v>48807.93989999999</v>
      </c>
      <c r="R129" s="115">
        <f t="shared" si="100"/>
        <v>1.4325265275862276</v>
      </c>
      <c r="S129" s="172">
        <f t="shared" si="115"/>
        <v>30324.34606</v>
      </c>
      <c r="T129" s="172">
        <f t="shared" si="115"/>
        <v>1137.6893599999999</v>
      </c>
      <c r="U129" s="172">
        <f t="shared" si="115"/>
        <v>29186.6567</v>
      </c>
      <c r="V129" s="172">
        <f t="shared" si="115"/>
        <v>38321.634539999999</v>
      </c>
      <c r="W129" s="172">
        <f t="shared" si="115"/>
        <v>22798.910640000002</v>
      </c>
      <c r="X129" s="172">
        <f t="shared" si="115"/>
        <v>15522.723899999995</v>
      </c>
      <c r="Y129" s="172">
        <f t="shared" si="115"/>
        <v>68645.980599999995</v>
      </c>
      <c r="Z129" s="172">
        <f t="shared" si="115"/>
        <v>23936.6</v>
      </c>
      <c r="AA129" s="172">
        <f t="shared" si="115"/>
        <v>44709.380599999997</v>
      </c>
      <c r="AB129" s="115">
        <f t="shared" si="60"/>
        <v>1.3122326792049064</v>
      </c>
      <c r="AC129" s="172">
        <f t="shared" ref="AC129:AE129" si="116">SUM(AC115:AC128)</f>
        <v>45660.800000000003</v>
      </c>
      <c r="AD129" s="172">
        <f t="shared" si="116"/>
        <v>179.4</v>
      </c>
      <c r="AE129" s="172">
        <f t="shared" si="116"/>
        <v>45481.4</v>
      </c>
      <c r="AF129" s="6"/>
    </row>
    <row r="130" spans="1:32" s="11" customFormat="1" ht="12.75">
      <c r="A130" s="142"/>
      <c r="B130" s="146" t="s">
        <v>147</v>
      </c>
      <c r="C130" s="147">
        <f t="shared" ref="C130:Q130" si="117">C91-C129</f>
        <v>4.6500000025844201E-3</v>
      </c>
      <c r="D130" s="147">
        <f t="shared" si="117"/>
        <v>0.22695999999996275</v>
      </c>
      <c r="E130" s="147">
        <f t="shared" si="117"/>
        <v>-0.22231000000465428</v>
      </c>
      <c r="F130" s="147">
        <f t="shared" si="117"/>
        <v>0</v>
      </c>
      <c r="G130" s="147">
        <f t="shared" si="117"/>
        <v>0</v>
      </c>
      <c r="H130" s="147">
        <f t="shared" si="117"/>
        <v>0</v>
      </c>
      <c r="I130" s="147">
        <f t="shared" si="117"/>
        <v>4.6499999989464413E-3</v>
      </c>
      <c r="J130" s="147">
        <f t="shared" si="117"/>
        <v>0.22695999999996275</v>
      </c>
      <c r="K130" s="147">
        <f t="shared" si="117"/>
        <v>-0.22230999999919732</v>
      </c>
      <c r="L130" s="172">
        <f t="shared" si="117"/>
        <v>0</v>
      </c>
      <c r="M130" s="172">
        <f t="shared" si="117"/>
        <v>0</v>
      </c>
      <c r="N130" s="172">
        <f t="shared" si="117"/>
        <v>0</v>
      </c>
      <c r="O130" s="172">
        <f t="shared" si="117"/>
        <v>0</v>
      </c>
      <c r="P130" s="172">
        <f t="shared" si="117"/>
        <v>-9.3000000561005436E-4</v>
      </c>
      <c r="Q130" s="172">
        <f t="shared" si="117"/>
        <v>9.3000000197207555E-4</v>
      </c>
      <c r="R130" s="172"/>
      <c r="S130" s="172">
        <f t="shared" ref="S130:AA130" si="118">S91-S129</f>
        <v>0</v>
      </c>
      <c r="T130" s="172">
        <f t="shared" si="118"/>
        <v>-0.36785999999983687</v>
      </c>
      <c r="U130" s="172">
        <f t="shared" si="118"/>
        <v>0.36786000000574859</v>
      </c>
      <c r="V130" s="172">
        <f t="shared" si="118"/>
        <v>-0.27059999999619322</v>
      </c>
      <c r="W130" s="172">
        <f t="shared" si="118"/>
        <v>-3.2140000002982561E-2</v>
      </c>
      <c r="X130" s="172">
        <f t="shared" si="118"/>
        <v>-0.23845999999139167</v>
      </c>
      <c r="Y130" s="172">
        <f t="shared" si="118"/>
        <v>-0.27060000000346918</v>
      </c>
      <c r="Z130" s="172">
        <f t="shared" si="118"/>
        <v>-0.39999999999781721</v>
      </c>
      <c r="AA130" s="172">
        <f t="shared" si="118"/>
        <v>0.12939999999798601</v>
      </c>
      <c r="AB130" s="115"/>
      <c r="AC130" s="172">
        <f t="shared" ref="AC130:AE130" si="119">AC91-AC129</f>
        <v>0.22000000000116415</v>
      </c>
      <c r="AD130" s="172">
        <f t="shared" si="119"/>
        <v>0</v>
      </c>
      <c r="AE130" s="172">
        <f t="shared" si="119"/>
        <v>0.22000000000116415</v>
      </c>
      <c r="AF130" s="6"/>
    </row>
    <row r="131" spans="1:32" s="11" customFormat="1" ht="15.75">
      <c r="A131" s="122" t="s">
        <v>159</v>
      </c>
      <c r="B131" s="148" t="s">
        <v>132</v>
      </c>
      <c r="C131" s="145"/>
      <c r="D131" s="149"/>
      <c r="E131" s="150"/>
      <c r="F131" s="150"/>
      <c r="G131" s="149"/>
      <c r="H131" s="149"/>
      <c r="I131" s="149"/>
      <c r="J131" s="149"/>
      <c r="K131" s="149"/>
      <c r="L131" s="186"/>
      <c r="M131" s="186"/>
      <c r="N131" s="186"/>
      <c r="O131" s="186"/>
      <c r="P131" s="186"/>
      <c r="Q131" s="186"/>
      <c r="R131" s="186"/>
      <c r="S131" s="187"/>
      <c r="T131" s="186"/>
      <c r="U131" s="186"/>
      <c r="V131" s="187"/>
      <c r="W131" s="186"/>
      <c r="X131" s="186"/>
      <c r="Y131" s="187"/>
      <c r="Z131" s="186"/>
      <c r="AA131" s="186"/>
      <c r="AB131" s="115"/>
      <c r="AC131" s="187"/>
      <c r="AD131" s="186"/>
      <c r="AE131" s="186"/>
      <c r="AF131" s="6"/>
    </row>
    <row r="132" spans="1:32" s="11" customFormat="1" ht="25.5">
      <c r="A132" s="142"/>
      <c r="B132" s="182" t="s">
        <v>133</v>
      </c>
      <c r="C132" s="25"/>
      <c r="D132" s="149" t="s">
        <v>139</v>
      </c>
      <c r="E132" s="150" t="s">
        <v>139</v>
      </c>
      <c r="F132" s="150" t="s">
        <v>139</v>
      </c>
      <c r="G132" s="149" t="s">
        <v>139</v>
      </c>
      <c r="H132" s="149" t="s">
        <v>139</v>
      </c>
      <c r="I132" s="149" t="s">
        <v>139</v>
      </c>
      <c r="J132" s="149" t="s">
        <v>139</v>
      </c>
      <c r="K132" s="149" t="s">
        <v>139</v>
      </c>
      <c r="L132" s="186" t="s">
        <v>139</v>
      </c>
      <c r="M132" s="186" t="s">
        <v>139</v>
      </c>
      <c r="N132" s="186" t="s">
        <v>139</v>
      </c>
      <c r="O132" s="186" t="s">
        <v>139</v>
      </c>
      <c r="P132" s="186" t="s">
        <v>139</v>
      </c>
      <c r="Q132" s="186" t="s">
        <v>139</v>
      </c>
      <c r="R132" s="186" t="s">
        <v>139</v>
      </c>
      <c r="S132" s="187"/>
      <c r="T132" s="186" t="s">
        <v>139</v>
      </c>
      <c r="U132" s="186" t="s">
        <v>139</v>
      </c>
      <c r="V132" s="187"/>
      <c r="W132" s="186" t="s">
        <v>139</v>
      </c>
      <c r="X132" s="186" t="s">
        <v>139</v>
      </c>
      <c r="Y132" s="187"/>
      <c r="Z132" s="186" t="s">
        <v>139</v>
      </c>
      <c r="AA132" s="186" t="s">
        <v>139</v>
      </c>
      <c r="AB132" s="115" t="e">
        <f>Y132/C132</f>
        <v>#DIV/0!</v>
      </c>
      <c r="AC132" s="187"/>
      <c r="AD132" s="186" t="s">
        <v>139</v>
      </c>
      <c r="AE132" s="186" t="s">
        <v>139</v>
      </c>
      <c r="AF132" s="6"/>
    </row>
    <row r="133" spans="1:32" s="11" customFormat="1" ht="12.75">
      <c r="A133" s="142"/>
      <c r="B133" s="182" t="s">
        <v>177</v>
      </c>
      <c r="C133" s="25"/>
      <c r="D133" s="149" t="s">
        <v>139</v>
      </c>
      <c r="E133" s="150" t="s">
        <v>139</v>
      </c>
      <c r="F133" s="150" t="s">
        <v>139</v>
      </c>
      <c r="G133" s="149" t="s">
        <v>139</v>
      </c>
      <c r="H133" s="149" t="s">
        <v>139</v>
      </c>
      <c r="I133" s="149" t="s">
        <v>139</v>
      </c>
      <c r="J133" s="149" t="s">
        <v>139</v>
      </c>
      <c r="K133" s="149" t="s">
        <v>139</v>
      </c>
      <c r="L133" s="186" t="s">
        <v>139</v>
      </c>
      <c r="M133" s="186" t="s">
        <v>139</v>
      </c>
      <c r="N133" s="186" t="s">
        <v>139</v>
      </c>
      <c r="O133" s="186" t="s">
        <v>139</v>
      </c>
      <c r="P133" s="186" t="s">
        <v>139</v>
      </c>
      <c r="Q133" s="186" t="s">
        <v>139</v>
      </c>
      <c r="R133" s="186" t="s">
        <v>139</v>
      </c>
      <c r="S133" s="187"/>
      <c r="T133" s="186" t="s">
        <v>139</v>
      </c>
      <c r="U133" s="186" t="s">
        <v>139</v>
      </c>
      <c r="V133" s="187"/>
      <c r="W133" s="186" t="s">
        <v>139</v>
      </c>
      <c r="X133" s="186" t="s">
        <v>139</v>
      </c>
      <c r="Y133" s="187"/>
      <c r="Z133" s="186" t="s">
        <v>139</v>
      </c>
      <c r="AA133" s="186" t="s">
        <v>139</v>
      </c>
      <c r="AB133" s="115" t="e">
        <f t="shared" ref="AB133:AB144" si="120">Y133/C133</f>
        <v>#DIV/0!</v>
      </c>
      <c r="AC133" s="187"/>
      <c r="AD133" s="186" t="s">
        <v>139</v>
      </c>
      <c r="AE133" s="186" t="s">
        <v>139</v>
      </c>
      <c r="AF133" s="6"/>
    </row>
    <row r="134" spans="1:32" s="11" customFormat="1" ht="25.5">
      <c r="A134" s="142"/>
      <c r="B134" s="182" t="s">
        <v>178</v>
      </c>
      <c r="C134" s="25"/>
      <c r="D134" s="149" t="s">
        <v>139</v>
      </c>
      <c r="E134" s="150" t="s">
        <v>139</v>
      </c>
      <c r="F134" s="150" t="s">
        <v>139</v>
      </c>
      <c r="G134" s="149" t="s">
        <v>139</v>
      </c>
      <c r="H134" s="149" t="s">
        <v>139</v>
      </c>
      <c r="I134" s="149" t="s">
        <v>139</v>
      </c>
      <c r="J134" s="149" t="s">
        <v>139</v>
      </c>
      <c r="K134" s="149" t="s">
        <v>139</v>
      </c>
      <c r="L134" s="186" t="s">
        <v>139</v>
      </c>
      <c r="M134" s="186" t="s">
        <v>139</v>
      </c>
      <c r="N134" s="186" t="s">
        <v>139</v>
      </c>
      <c r="O134" s="186" t="s">
        <v>139</v>
      </c>
      <c r="P134" s="186" t="s">
        <v>139</v>
      </c>
      <c r="Q134" s="186" t="s">
        <v>139</v>
      </c>
      <c r="R134" s="186" t="s">
        <v>139</v>
      </c>
      <c r="S134" s="187"/>
      <c r="T134" s="186" t="s">
        <v>139</v>
      </c>
      <c r="U134" s="186" t="s">
        <v>139</v>
      </c>
      <c r="V134" s="187"/>
      <c r="W134" s="186" t="s">
        <v>139</v>
      </c>
      <c r="X134" s="186" t="s">
        <v>139</v>
      </c>
      <c r="Y134" s="187"/>
      <c r="Z134" s="186" t="s">
        <v>139</v>
      </c>
      <c r="AA134" s="186" t="s">
        <v>139</v>
      </c>
      <c r="AB134" s="115" t="e">
        <f t="shared" si="120"/>
        <v>#DIV/0!</v>
      </c>
      <c r="AC134" s="187"/>
      <c r="AD134" s="186" t="s">
        <v>139</v>
      </c>
      <c r="AE134" s="186" t="s">
        <v>139</v>
      </c>
      <c r="AF134" s="6"/>
    </row>
    <row r="135" spans="1:32" s="11" customFormat="1" ht="12.75">
      <c r="A135" s="142"/>
      <c r="B135" s="182" t="s">
        <v>138</v>
      </c>
      <c r="C135" s="25"/>
      <c r="D135" s="149" t="s">
        <v>139</v>
      </c>
      <c r="E135" s="150" t="s">
        <v>139</v>
      </c>
      <c r="F135" s="150" t="s">
        <v>139</v>
      </c>
      <c r="G135" s="149" t="s">
        <v>139</v>
      </c>
      <c r="H135" s="149" t="s">
        <v>139</v>
      </c>
      <c r="I135" s="149" t="s">
        <v>139</v>
      </c>
      <c r="J135" s="149" t="s">
        <v>139</v>
      </c>
      <c r="K135" s="149" t="s">
        <v>139</v>
      </c>
      <c r="L135" s="186" t="s">
        <v>139</v>
      </c>
      <c r="M135" s="186" t="s">
        <v>139</v>
      </c>
      <c r="N135" s="186" t="s">
        <v>139</v>
      </c>
      <c r="O135" s="186" t="s">
        <v>139</v>
      </c>
      <c r="P135" s="186" t="s">
        <v>139</v>
      </c>
      <c r="Q135" s="186" t="s">
        <v>139</v>
      </c>
      <c r="R135" s="186" t="s">
        <v>139</v>
      </c>
      <c r="S135" s="187"/>
      <c r="T135" s="186" t="s">
        <v>139</v>
      </c>
      <c r="U135" s="186" t="s">
        <v>139</v>
      </c>
      <c r="V135" s="187"/>
      <c r="W135" s="186" t="s">
        <v>139</v>
      </c>
      <c r="X135" s="186" t="s">
        <v>139</v>
      </c>
      <c r="Y135" s="187"/>
      <c r="Z135" s="186" t="s">
        <v>139</v>
      </c>
      <c r="AA135" s="186" t="s">
        <v>139</v>
      </c>
      <c r="AB135" s="115" t="e">
        <f t="shared" si="120"/>
        <v>#DIV/0!</v>
      </c>
      <c r="AC135" s="187"/>
      <c r="AD135" s="186" t="s">
        <v>139</v>
      </c>
      <c r="AE135" s="186" t="s">
        <v>139</v>
      </c>
      <c r="AF135" s="6"/>
    </row>
    <row r="136" spans="1:32" s="11" customFormat="1" ht="51">
      <c r="A136" s="142"/>
      <c r="B136" s="183" t="s">
        <v>167</v>
      </c>
      <c r="C136" s="25">
        <v>25</v>
      </c>
      <c r="D136" s="149" t="s">
        <v>139</v>
      </c>
      <c r="E136" s="150" t="s">
        <v>139</v>
      </c>
      <c r="F136" s="150" t="s">
        <v>139</v>
      </c>
      <c r="G136" s="149" t="s">
        <v>139</v>
      </c>
      <c r="H136" s="149" t="s">
        <v>139</v>
      </c>
      <c r="I136" s="149" t="s">
        <v>139</v>
      </c>
      <c r="J136" s="149" t="s">
        <v>139</v>
      </c>
      <c r="K136" s="149" t="s">
        <v>139</v>
      </c>
      <c r="L136" s="187">
        <v>25</v>
      </c>
      <c r="M136" s="186" t="s">
        <v>139</v>
      </c>
      <c r="N136" s="186" t="s">
        <v>139</v>
      </c>
      <c r="O136" s="187">
        <v>25</v>
      </c>
      <c r="P136" s="186" t="s">
        <v>139</v>
      </c>
      <c r="Q136" s="186" t="s">
        <v>139</v>
      </c>
      <c r="R136" s="186">
        <f>O136/C136</f>
        <v>1</v>
      </c>
      <c r="S136" s="186" t="s">
        <v>139</v>
      </c>
      <c r="T136" s="186" t="s">
        <v>139</v>
      </c>
      <c r="U136" s="186" t="s">
        <v>139</v>
      </c>
      <c r="V136" s="186" t="s">
        <v>139</v>
      </c>
      <c r="W136" s="186" t="s">
        <v>139</v>
      </c>
      <c r="X136" s="186" t="s">
        <v>139</v>
      </c>
      <c r="Y136" s="187">
        <v>25</v>
      </c>
      <c r="Z136" s="186" t="s">
        <v>139</v>
      </c>
      <c r="AA136" s="186" t="s">
        <v>139</v>
      </c>
      <c r="AB136" s="115">
        <f t="shared" si="120"/>
        <v>1</v>
      </c>
      <c r="AC136" s="187">
        <v>25</v>
      </c>
      <c r="AD136" s="186" t="s">
        <v>139</v>
      </c>
      <c r="AE136" s="186" t="s">
        <v>139</v>
      </c>
      <c r="AF136" s="6"/>
    </row>
    <row r="137" spans="1:32" s="11" customFormat="1" ht="51">
      <c r="A137" s="142"/>
      <c r="B137" s="184" t="s">
        <v>168</v>
      </c>
      <c r="C137" s="25">
        <v>12</v>
      </c>
      <c r="D137" s="149" t="s">
        <v>139</v>
      </c>
      <c r="E137" s="150" t="s">
        <v>139</v>
      </c>
      <c r="F137" s="150" t="s">
        <v>139</v>
      </c>
      <c r="G137" s="149" t="s">
        <v>139</v>
      </c>
      <c r="H137" s="149" t="s">
        <v>139</v>
      </c>
      <c r="I137" s="149" t="s">
        <v>139</v>
      </c>
      <c r="J137" s="149" t="s">
        <v>139</v>
      </c>
      <c r="K137" s="149" t="s">
        <v>139</v>
      </c>
      <c r="L137" s="187">
        <v>12</v>
      </c>
      <c r="M137" s="186" t="s">
        <v>139</v>
      </c>
      <c r="N137" s="186" t="s">
        <v>139</v>
      </c>
      <c r="O137" s="187">
        <v>12</v>
      </c>
      <c r="P137" s="186" t="s">
        <v>139</v>
      </c>
      <c r="Q137" s="186" t="s">
        <v>139</v>
      </c>
      <c r="R137" s="186">
        <f t="shared" ref="R137:R144" si="121">O137/C137</f>
        <v>1</v>
      </c>
      <c r="S137" s="186" t="s">
        <v>139</v>
      </c>
      <c r="T137" s="186" t="s">
        <v>139</v>
      </c>
      <c r="U137" s="186" t="s">
        <v>139</v>
      </c>
      <c r="V137" s="186" t="s">
        <v>139</v>
      </c>
      <c r="W137" s="186" t="s">
        <v>139</v>
      </c>
      <c r="X137" s="186" t="s">
        <v>139</v>
      </c>
      <c r="Y137" s="187">
        <v>12</v>
      </c>
      <c r="Z137" s="186" t="s">
        <v>139</v>
      </c>
      <c r="AA137" s="186" t="s">
        <v>139</v>
      </c>
      <c r="AB137" s="115">
        <f t="shared" si="120"/>
        <v>1</v>
      </c>
      <c r="AC137" s="187">
        <v>12</v>
      </c>
      <c r="AD137" s="186" t="s">
        <v>139</v>
      </c>
      <c r="AE137" s="186" t="s">
        <v>139</v>
      </c>
      <c r="AF137" s="6"/>
    </row>
    <row r="138" spans="1:32" s="11" customFormat="1" ht="44.25" customHeight="1">
      <c r="A138" s="142"/>
      <c r="B138" s="183" t="s">
        <v>169</v>
      </c>
      <c r="C138" s="25"/>
      <c r="D138" s="149" t="s">
        <v>139</v>
      </c>
      <c r="E138" s="150" t="s">
        <v>139</v>
      </c>
      <c r="F138" s="150" t="s">
        <v>139</v>
      </c>
      <c r="G138" s="149" t="s">
        <v>139</v>
      </c>
      <c r="H138" s="149" t="s">
        <v>139</v>
      </c>
      <c r="I138" s="149" t="s">
        <v>139</v>
      </c>
      <c r="J138" s="149" t="s">
        <v>139</v>
      </c>
      <c r="K138" s="149" t="s">
        <v>139</v>
      </c>
      <c r="L138" s="188"/>
      <c r="M138" s="186" t="s">
        <v>139</v>
      </c>
      <c r="N138" s="186" t="s">
        <v>139</v>
      </c>
      <c r="O138" s="189"/>
      <c r="P138" s="186" t="s">
        <v>139</v>
      </c>
      <c r="Q138" s="186" t="s">
        <v>139</v>
      </c>
      <c r="R138" s="186" t="e">
        <f t="shared" si="121"/>
        <v>#DIV/0!</v>
      </c>
      <c r="S138" s="186" t="s">
        <v>139</v>
      </c>
      <c r="T138" s="186" t="s">
        <v>139</v>
      </c>
      <c r="U138" s="186" t="s">
        <v>139</v>
      </c>
      <c r="V138" s="186" t="s">
        <v>139</v>
      </c>
      <c r="W138" s="186" t="s">
        <v>139</v>
      </c>
      <c r="X138" s="186" t="s">
        <v>139</v>
      </c>
      <c r="Y138" s="190"/>
      <c r="Z138" s="186" t="s">
        <v>139</v>
      </c>
      <c r="AA138" s="186" t="s">
        <v>139</v>
      </c>
      <c r="AB138" s="115" t="e">
        <f t="shared" si="120"/>
        <v>#DIV/0!</v>
      </c>
      <c r="AC138" s="190"/>
      <c r="AD138" s="186" t="s">
        <v>139</v>
      </c>
      <c r="AE138" s="186" t="s">
        <v>139</v>
      </c>
    </row>
    <row r="139" spans="1:32" s="11" customFormat="1" ht="34.5" customHeight="1">
      <c r="A139" s="142"/>
      <c r="B139" s="183" t="s">
        <v>170</v>
      </c>
      <c r="C139" s="25"/>
      <c r="D139" s="149" t="s">
        <v>139</v>
      </c>
      <c r="E139" s="150" t="s">
        <v>139</v>
      </c>
      <c r="F139" s="150" t="s">
        <v>139</v>
      </c>
      <c r="G139" s="149" t="s">
        <v>139</v>
      </c>
      <c r="H139" s="149" t="s">
        <v>139</v>
      </c>
      <c r="I139" s="149" t="s">
        <v>139</v>
      </c>
      <c r="J139" s="149" t="s">
        <v>139</v>
      </c>
      <c r="K139" s="149" t="s">
        <v>139</v>
      </c>
      <c r="L139" s="188"/>
      <c r="M139" s="186" t="s">
        <v>139</v>
      </c>
      <c r="N139" s="186" t="s">
        <v>139</v>
      </c>
      <c r="O139" s="189"/>
      <c r="P139" s="186" t="s">
        <v>139</v>
      </c>
      <c r="Q139" s="186" t="s">
        <v>139</v>
      </c>
      <c r="R139" s="186" t="e">
        <f t="shared" si="121"/>
        <v>#DIV/0!</v>
      </c>
      <c r="S139" s="186" t="s">
        <v>139</v>
      </c>
      <c r="T139" s="186" t="s">
        <v>139</v>
      </c>
      <c r="U139" s="186" t="s">
        <v>139</v>
      </c>
      <c r="V139" s="186" t="s">
        <v>139</v>
      </c>
      <c r="W139" s="186" t="s">
        <v>139</v>
      </c>
      <c r="X139" s="186" t="s">
        <v>139</v>
      </c>
      <c r="Y139" s="190"/>
      <c r="Z139" s="186" t="s">
        <v>139</v>
      </c>
      <c r="AA139" s="186" t="s">
        <v>139</v>
      </c>
      <c r="AB139" s="115" t="e">
        <f t="shared" si="120"/>
        <v>#DIV/0!</v>
      </c>
      <c r="AC139" s="190"/>
      <c r="AD139" s="186" t="s">
        <v>139</v>
      </c>
      <c r="AE139" s="186" t="s">
        <v>139</v>
      </c>
    </row>
    <row r="140" spans="1:32" s="11" customFormat="1" ht="25.5">
      <c r="A140" s="142"/>
      <c r="B140" s="182" t="s">
        <v>134</v>
      </c>
      <c r="C140" s="25">
        <f>C141+C143+C144</f>
        <v>3</v>
      </c>
      <c r="D140" s="149" t="s">
        <v>139</v>
      </c>
      <c r="E140" s="150" t="s">
        <v>139</v>
      </c>
      <c r="F140" s="149" t="s">
        <v>139</v>
      </c>
      <c r="G140" s="149" t="s">
        <v>139</v>
      </c>
      <c r="H140" s="149" t="s">
        <v>139</v>
      </c>
      <c r="I140" s="149" t="s">
        <v>139</v>
      </c>
      <c r="J140" s="149" t="s">
        <v>139</v>
      </c>
      <c r="K140" s="149" t="s">
        <v>139</v>
      </c>
      <c r="L140" s="191">
        <f>L141+L143+L144</f>
        <v>3</v>
      </c>
      <c r="M140" s="186" t="s">
        <v>139</v>
      </c>
      <c r="N140" s="186" t="s">
        <v>139</v>
      </c>
      <c r="O140" s="191">
        <f>O141+O143+O144</f>
        <v>0</v>
      </c>
      <c r="P140" s="186" t="s">
        <v>139</v>
      </c>
      <c r="Q140" s="186" t="s">
        <v>139</v>
      </c>
      <c r="R140" s="186">
        <f t="shared" si="121"/>
        <v>0</v>
      </c>
      <c r="S140" s="191">
        <f>S141+S143+S144</f>
        <v>3</v>
      </c>
      <c r="T140" s="186" t="s">
        <v>139</v>
      </c>
      <c r="U140" s="186" t="s">
        <v>139</v>
      </c>
      <c r="V140" s="186" t="s">
        <v>139</v>
      </c>
      <c r="W140" s="186" t="s">
        <v>139</v>
      </c>
      <c r="X140" s="186" t="s">
        <v>139</v>
      </c>
      <c r="Y140" s="191">
        <f>Y141+Y143+Y144</f>
        <v>3</v>
      </c>
      <c r="Z140" s="186" t="s">
        <v>139</v>
      </c>
      <c r="AA140" s="186" t="s">
        <v>139</v>
      </c>
      <c r="AB140" s="115">
        <f t="shared" si="120"/>
        <v>1</v>
      </c>
      <c r="AC140" s="191">
        <f>AC141+AC143+AC144</f>
        <v>3</v>
      </c>
      <c r="AD140" s="186" t="s">
        <v>139</v>
      </c>
      <c r="AE140" s="186" t="s">
        <v>139</v>
      </c>
    </row>
    <row r="141" spans="1:32" s="11" customFormat="1" ht="12.75">
      <c r="A141" s="142"/>
      <c r="B141" s="182" t="s">
        <v>137</v>
      </c>
      <c r="C141" s="25">
        <v>3</v>
      </c>
      <c r="D141" s="149" t="s">
        <v>139</v>
      </c>
      <c r="E141" s="150" t="s">
        <v>139</v>
      </c>
      <c r="F141" s="149" t="s">
        <v>139</v>
      </c>
      <c r="G141" s="149" t="s">
        <v>139</v>
      </c>
      <c r="H141" s="149" t="s">
        <v>139</v>
      </c>
      <c r="I141" s="149" t="s">
        <v>139</v>
      </c>
      <c r="J141" s="149" t="s">
        <v>139</v>
      </c>
      <c r="K141" s="149" t="s">
        <v>139</v>
      </c>
      <c r="L141" s="188">
        <v>3</v>
      </c>
      <c r="M141" s="186" t="s">
        <v>139</v>
      </c>
      <c r="N141" s="186" t="s">
        <v>139</v>
      </c>
      <c r="O141" s="189"/>
      <c r="P141" s="186" t="s">
        <v>139</v>
      </c>
      <c r="Q141" s="186" t="s">
        <v>139</v>
      </c>
      <c r="R141" s="186">
        <f t="shared" si="121"/>
        <v>0</v>
      </c>
      <c r="S141" s="187">
        <v>3</v>
      </c>
      <c r="T141" s="186" t="s">
        <v>139</v>
      </c>
      <c r="U141" s="186" t="s">
        <v>139</v>
      </c>
      <c r="V141" s="186" t="s">
        <v>139</v>
      </c>
      <c r="W141" s="186" t="s">
        <v>139</v>
      </c>
      <c r="X141" s="186" t="s">
        <v>139</v>
      </c>
      <c r="Y141" s="190">
        <v>3</v>
      </c>
      <c r="Z141" s="186" t="s">
        <v>139</v>
      </c>
      <c r="AA141" s="186" t="s">
        <v>139</v>
      </c>
      <c r="AB141" s="115">
        <f t="shared" si="120"/>
        <v>1</v>
      </c>
      <c r="AC141" s="190">
        <v>3</v>
      </c>
      <c r="AD141" s="186" t="s">
        <v>139</v>
      </c>
      <c r="AE141" s="186" t="s">
        <v>139</v>
      </c>
    </row>
    <row r="142" spans="1:32" s="11" customFormat="1" ht="25.5">
      <c r="A142" s="142"/>
      <c r="B142" s="182" t="s">
        <v>171</v>
      </c>
      <c r="C142" s="25">
        <v>2</v>
      </c>
      <c r="D142" s="149"/>
      <c r="E142" s="150"/>
      <c r="F142" s="149"/>
      <c r="G142" s="149"/>
      <c r="H142" s="149"/>
      <c r="I142" s="149"/>
      <c r="J142" s="149"/>
      <c r="K142" s="149"/>
      <c r="L142" s="188">
        <v>2</v>
      </c>
      <c r="M142" s="186"/>
      <c r="N142" s="186"/>
      <c r="O142" s="189"/>
      <c r="P142" s="186"/>
      <c r="Q142" s="186"/>
      <c r="R142" s="186">
        <f t="shared" si="121"/>
        <v>0</v>
      </c>
      <c r="S142" s="187">
        <v>2</v>
      </c>
      <c r="T142" s="186"/>
      <c r="U142" s="186"/>
      <c r="V142" s="186"/>
      <c r="W142" s="186"/>
      <c r="X142" s="186"/>
      <c r="Y142" s="190">
        <v>2</v>
      </c>
      <c r="Z142" s="186"/>
      <c r="AA142" s="186"/>
      <c r="AB142" s="115">
        <f t="shared" si="120"/>
        <v>1</v>
      </c>
      <c r="AC142" s="190">
        <v>2</v>
      </c>
      <c r="AD142" s="186"/>
      <c r="AE142" s="186"/>
    </row>
    <row r="143" spans="1:32" s="11" customFormat="1" ht="12.75">
      <c r="A143" s="142"/>
      <c r="B143" s="182" t="s">
        <v>135</v>
      </c>
      <c r="C143" s="25"/>
      <c r="D143" s="149" t="s">
        <v>139</v>
      </c>
      <c r="E143" s="150" t="s">
        <v>139</v>
      </c>
      <c r="F143" s="149" t="s">
        <v>139</v>
      </c>
      <c r="G143" s="149" t="s">
        <v>139</v>
      </c>
      <c r="H143" s="149" t="s">
        <v>139</v>
      </c>
      <c r="I143" s="149" t="s">
        <v>139</v>
      </c>
      <c r="J143" s="149" t="s">
        <v>139</v>
      </c>
      <c r="K143" s="149" t="s">
        <v>139</v>
      </c>
      <c r="L143" s="188"/>
      <c r="M143" s="186" t="s">
        <v>139</v>
      </c>
      <c r="N143" s="186" t="s">
        <v>139</v>
      </c>
      <c r="O143" s="189"/>
      <c r="P143" s="186" t="s">
        <v>139</v>
      </c>
      <c r="Q143" s="186" t="s">
        <v>139</v>
      </c>
      <c r="R143" s="186" t="e">
        <f t="shared" si="121"/>
        <v>#DIV/0!</v>
      </c>
      <c r="S143" s="187"/>
      <c r="T143" s="186" t="s">
        <v>139</v>
      </c>
      <c r="U143" s="186" t="s">
        <v>139</v>
      </c>
      <c r="V143" s="186" t="s">
        <v>139</v>
      </c>
      <c r="W143" s="186" t="s">
        <v>139</v>
      </c>
      <c r="X143" s="186" t="s">
        <v>139</v>
      </c>
      <c r="Y143" s="190"/>
      <c r="Z143" s="186" t="s">
        <v>139</v>
      </c>
      <c r="AA143" s="186" t="s">
        <v>139</v>
      </c>
      <c r="AB143" s="115" t="e">
        <f t="shared" si="120"/>
        <v>#DIV/0!</v>
      </c>
      <c r="AC143" s="190"/>
      <c r="AD143" s="186" t="s">
        <v>139</v>
      </c>
      <c r="AE143" s="186" t="s">
        <v>139</v>
      </c>
    </row>
    <row r="144" spans="1:32" s="11" customFormat="1" ht="12.75">
      <c r="A144" s="142"/>
      <c r="B144" s="185" t="s">
        <v>136</v>
      </c>
      <c r="C144" s="25"/>
      <c r="D144" s="149" t="s">
        <v>139</v>
      </c>
      <c r="E144" s="150" t="s">
        <v>139</v>
      </c>
      <c r="F144" s="149" t="s">
        <v>139</v>
      </c>
      <c r="G144" s="149" t="s">
        <v>139</v>
      </c>
      <c r="H144" s="149" t="s">
        <v>139</v>
      </c>
      <c r="I144" s="149" t="s">
        <v>139</v>
      </c>
      <c r="J144" s="149" t="s">
        <v>139</v>
      </c>
      <c r="K144" s="149" t="s">
        <v>139</v>
      </c>
      <c r="L144" s="188"/>
      <c r="M144" s="186" t="s">
        <v>139</v>
      </c>
      <c r="N144" s="186" t="s">
        <v>139</v>
      </c>
      <c r="O144" s="189"/>
      <c r="P144" s="186" t="s">
        <v>139</v>
      </c>
      <c r="Q144" s="186" t="s">
        <v>139</v>
      </c>
      <c r="R144" s="186" t="e">
        <f t="shared" si="121"/>
        <v>#DIV/0!</v>
      </c>
      <c r="S144" s="190"/>
      <c r="T144" s="186" t="s">
        <v>139</v>
      </c>
      <c r="U144" s="186" t="s">
        <v>139</v>
      </c>
      <c r="V144" s="186" t="s">
        <v>139</v>
      </c>
      <c r="W144" s="186" t="s">
        <v>139</v>
      </c>
      <c r="X144" s="186" t="s">
        <v>139</v>
      </c>
      <c r="Y144" s="190"/>
      <c r="Z144" s="186" t="s">
        <v>139</v>
      </c>
      <c r="AA144" s="186" t="s">
        <v>139</v>
      </c>
      <c r="AB144" s="115" t="e">
        <f t="shared" si="120"/>
        <v>#DIV/0!</v>
      </c>
      <c r="AC144" s="190"/>
      <c r="AD144" s="186" t="s">
        <v>139</v>
      </c>
      <c r="AE144" s="186" t="s">
        <v>139</v>
      </c>
    </row>
    <row r="145" spans="1:28" s="11" customFormat="1">
      <c r="A145" s="162"/>
      <c r="B145" s="151"/>
      <c r="C145" s="152"/>
      <c r="D145" s="152"/>
      <c r="E145" s="153"/>
      <c r="F145" s="154"/>
      <c r="G145" s="154"/>
      <c r="H145" s="155"/>
      <c r="I145" s="155"/>
      <c r="J145" s="155"/>
      <c r="K145" s="155"/>
      <c r="L145" s="154"/>
      <c r="M145" s="154"/>
      <c r="N145" s="154"/>
      <c r="O145" s="156"/>
      <c r="P145" s="156"/>
      <c r="Q145" s="156"/>
      <c r="R145" s="157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6"/>
    </row>
    <row r="146" spans="1:28" s="11" customFormat="1">
      <c r="A146" s="162"/>
      <c r="B146" s="152"/>
      <c r="C146" s="152"/>
      <c r="D146" s="152"/>
      <c r="E146" s="153"/>
      <c r="F146" s="154"/>
      <c r="G146" s="154"/>
      <c r="H146" s="155"/>
      <c r="I146" s="155"/>
      <c r="J146" s="155"/>
      <c r="K146" s="155"/>
      <c r="L146" s="154"/>
      <c r="M146" s="154"/>
      <c r="N146" s="154"/>
      <c r="O146" s="156"/>
      <c r="P146" s="156"/>
      <c r="Q146" s="156"/>
      <c r="R146" s="157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6"/>
    </row>
    <row r="147" spans="1:28" s="11" customFormat="1">
      <c r="A147" s="162"/>
      <c r="B147" s="152"/>
      <c r="C147" s="152"/>
      <c r="D147" s="152"/>
      <c r="E147" s="153"/>
      <c r="F147" s="154"/>
      <c r="G147" s="154"/>
      <c r="H147" s="155"/>
      <c r="I147" s="155"/>
      <c r="J147" s="155"/>
      <c r="K147" s="155"/>
      <c r="L147" s="154"/>
      <c r="M147" s="154"/>
      <c r="N147" s="154"/>
      <c r="O147" s="156"/>
      <c r="P147" s="156"/>
      <c r="Q147" s="156"/>
      <c r="R147" s="157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6"/>
    </row>
    <row r="148" spans="1:28" s="11" customFormat="1">
      <c r="A148" s="59"/>
      <c r="B148" s="26"/>
      <c r="C148" s="26"/>
      <c r="D148" s="26"/>
      <c r="E148" s="32"/>
      <c r="F148" s="27"/>
      <c r="G148" s="27"/>
      <c r="H148" s="28"/>
      <c r="I148" s="28"/>
      <c r="J148" s="28"/>
      <c r="K148" s="28"/>
      <c r="L148" s="27"/>
      <c r="M148" s="27"/>
      <c r="N148" s="27"/>
      <c r="R148" s="12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8" s="11" customFormat="1">
      <c r="A149" s="59"/>
      <c r="B149" s="26"/>
      <c r="C149" s="26"/>
      <c r="D149" s="26"/>
      <c r="E149" s="32"/>
      <c r="F149" s="27"/>
      <c r="G149" s="27"/>
      <c r="H149" s="28"/>
      <c r="I149" s="28"/>
      <c r="J149" s="28"/>
      <c r="K149" s="28"/>
      <c r="L149" s="27"/>
      <c r="M149" s="27"/>
      <c r="N149" s="27"/>
      <c r="R149" s="12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8" s="11" customFormat="1">
      <c r="A150" s="59"/>
      <c r="B150" s="26"/>
      <c r="C150" s="26"/>
      <c r="D150" s="26"/>
      <c r="E150" s="32"/>
      <c r="F150" s="27"/>
      <c r="G150" s="27"/>
      <c r="H150" s="28"/>
      <c r="I150" s="28"/>
      <c r="J150" s="28"/>
      <c r="K150" s="28"/>
      <c r="L150" s="27"/>
      <c r="M150" s="27"/>
      <c r="N150" s="27"/>
      <c r="R150" s="12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8" s="11" customFormat="1">
      <c r="A151" s="59"/>
      <c r="B151" s="26"/>
      <c r="C151" s="26"/>
      <c r="D151" s="26"/>
      <c r="E151" s="32"/>
      <c r="F151" s="27"/>
      <c r="G151" s="27"/>
      <c r="H151" s="28"/>
      <c r="I151" s="28"/>
      <c r="J151" s="28"/>
      <c r="K151" s="28"/>
      <c r="L151" s="27"/>
      <c r="M151" s="27"/>
      <c r="N151" s="27"/>
      <c r="R151" s="12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8" s="11" customFormat="1">
      <c r="A152" s="59"/>
      <c r="B152" s="26"/>
      <c r="C152" s="26"/>
      <c r="D152" s="26"/>
      <c r="E152" s="32"/>
      <c r="F152" s="27"/>
      <c r="G152" s="27"/>
      <c r="H152" s="28"/>
      <c r="I152" s="28"/>
      <c r="J152" s="28"/>
      <c r="K152" s="28"/>
      <c r="L152" s="27"/>
      <c r="M152" s="27"/>
      <c r="N152" s="27"/>
      <c r="R152" s="12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8" s="11" customFormat="1">
      <c r="A153" s="59"/>
      <c r="B153" s="26"/>
      <c r="C153" s="26"/>
      <c r="D153" s="26"/>
      <c r="E153" s="32"/>
      <c r="F153" s="27"/>
      <c r="G153" s="27"/>
      <c r="H153" s="28"/>
      <c r="I153" s="28"/>
      <c r="J153" s="28"/>
      <c r="K153" s="28"/>
      <c r="L153" s="27"/>
      <c r="M153" s="27"/>
      <c r="N153" s="27"/>
      <c r="R153" s="12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8" s="11" customFormat="1">
      <c r="A154" s="59"/>
      <c r="B154" s="26"/>
      <c r="C154" s="26"/>
      <c r="D154" s="26"/>
      <c r="E154" s="32"/>
      <c r="F154" s="27"/>
      <c r="G154" s="27"/>
      <c r="H154" s="28"/>
      <c r="I154" s="28"/>
      <c r="J154" s="28"/>
      <c r="K154" s="28"/>
      <c r="L154" s="27"/>
      <c r="M154" s="27"/>
      <c r="N154" s="27"/>
      <c r="R154" s="12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8" s="11" customFormat="1">
      <c r="A155" s="59"/>
      <c r="B155" s="26"/>
      <c r="C155" s="26"/>
      <c r="D155" s="26"/>
      <c r="E155" s="32"/>
      <c r="F155" s="27"/>
      <c r="G155" s="27"/>
      <c r="H155" s="28"/>
      <c r="I155" s="28"/>
      <c r="J155" s="28"/>
      <c r="K155" s="28"/>
      <c r="L155" s="27"/>
      <c r="M155" s="27"/>
      <c r="N155" s="27"/>
      <c r="R155" s="12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8" s="11" customFormat="1">
      <c r="A156" s="59"/>
      <c r="B156" s="26"/>
      <c r="C156" s="26"/>
      <c r="D156" s="26"/>
      <c r="E156" s="32"/>
      <c r="F156" s="27"/>
      <c r="G156" s="27"/>
      <c r="H156" s="28"/>
      <c r="I156" s="28"/>
      <c r="J156" s="28"/>
      <c r="K156" s="28"/>
      <c r="L156" s="27"/>
      <c r="M156" s="27"/>
      <c r="N156" s="27"/>
      <c r="R156" s="12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8" s="11" customFormat="1">
      <c r="A157" s="59"/>
      <c r="B157" s="26"/>
      <c r="C157" s="26"/>
      <c r="D157" s="26"/>
      <c r="E157" s="32"/>
      <c r="F157" s="27"/>
      <c r="G157" s="27"/>
      <c r="H157" s="28"/>
      <c r="I157" s="28"/>
      <c r="J157" s="28"/>
      <c r="K157" s="28"/>
      <c r="L157" s="27"/>
      <c r="M157" s="27"/>
      <c r="N157" s="27"/>
      <c r="R157" s="12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8" s="11" customFormat="1">
      <c r="A158" s="59"/>
      <c r="B158" s="26"/>
      <c r="C158" s="26"/>
      <c r="D158" s="26"/>
      <c r="E158" s="32"/>
      <c r="F158" s="27"/>
      <c r="G158" s="27"/>
      <c r="H158" s="28"/>
      <c r="I158" s="28"/>
      <c r="J158" s="28"/>
      <c r="K158" s="28"/>
      <c r="L158" s="27"/>
      <c r="M158" s="27"/>
      <c r="N158" s="27"/>
      <c r="R158" s="12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8" s="11" customFormat="1">
      <c r="A159" s="59"/>
      <c r="B159" s="26"/>
      <c r="C159" s="26"/>
      <c r="D159" s="26"/>
      <c r="E159" s="32"/>
      <c r="F159" s="27"/>
      <c r="G159" s="27"/>
      <c r="H159" s="28"/>
      <c r="I159" s="28"/>
      <c r="J159" s="28"/>
      <c r="K159" s="28"/>
      <c r="L159" s="27"/>
      <c r="M159" s="27"/>
      <c r="N159" s="27"/>
      <c r="R159" s="12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8" s="11" customFormat="1">
      <c r="A160" s="59"/>
      <c r="B160" s="26"/>
      <c r="C160" s="26"/>
      <c r="D160" s="26"/>
      <c r="E160" s="32"/>
      <c r="F160" s="27"/>
      <c r="G160" s="27"/>
      <c r="H160" s="28"/>
      <c r="I160" s="28"/>
      <c r="J160" s="28"/>
      <c r="K160" s="28"/>
      <c r="L160" s="27"/>
      <c r="M160" s="27"/>
      <c r="N160" s="27"/>
      <c r="R160" s="12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s="11" customFormat="1">
      <c r="A161" s="59"/>
      <c r="B161" s="26"/>
      <c r="C161" s="26"/>
      <c r="D161" s="26"/>
      <c r="E161" s="32"/>
      <c r="F161" s="27"/>
      <c r="G161" s="27"/>
      <c r="H161" s="28"/>
      <c r="I161" s="28"/>
      <c r="J161" s="28"/>
      <c r="K161" s="28"/>
      <c r="L161" s="27"/>
      <c r="M161" s="27"/>
      <c r="N161" s="27"/>
      <c r="R161" s="12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s="11" customFormat="1">
      <c r="A162" s="59"/>
      <c r="B162" s="26"/>
      <c r="C162" s="26"/>
      <c r="D162" s="26"/>
      <c r="E162" s="32"/>
      <c r="F162" s="27"/>
      <c r="G162" s="27"/>
      <c r="H162" s="28"/>
      <c r="I162" s="28"/>
      <c r="J162" s="28"/>
      <c r="K162" s="28"/>
      <c r="L162" s="27"/>
      <c r="M162" s="27"/>
      <c r="N162" s="27"/>
      <c r="R162" s="12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s="11" customFormat="1">
      <c r="A163" s="59"/>
      <c r="B163" s="26"/>
      <c r="C163" s="26"/>
      <c r="D163" s="26"/>
      <c r="E163" s="32"/>
      <c r="F163" s="27"/>
      <c r="G163" s="27"/>
      <c r="H163" s="28"/>
      <c r="I163" s="28"/>
      <c r="J163" s="28"/>
      <c r="K163" s="28"/>
      <c r="L163" s="27"/>
      <c r="M163" s="27"/>
      <c r="N163" s="27"/>
      <c r="R163" s="12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s="11" customFormat="1">
      <c r="A164" s="59"/>
      <c r="B164" s="26"/>
      <c r="C164" s="26"/>
      <c r="D164" s="26"/>
      <c r="E164" s="32"/>
      <c r="F164" s="27"/>
      <c r="G164" s="27"/>
      <c r="H164" s="28"/>
      <c r="I164" s="28"/>
      <c r="J164" s="28"/>
      <c r="K164" s="28"/>
      <c r="L164" s="27"/>
      <c r="M164" s="27"/>
      <c r="N164" s="27"/>
      <c r="R164" s="12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s="11" customFormat="1">
      <c r="A165" s="59"/>
      <c r="B165" s="26"/>
      <c r="C165" s="26"/>
      <c r="D165" s="26"/>
      <c r="E165" s="32"/>
      <c r="F165" s="27"/>
      <c r="G165" s="27"/>
      <c r="H165" s="28"/>
      <c r="I165" s="28"/>
      <c r="J165" s="28"/>
      <c r="K165" s="28"/>
      <c r="L165" s="27"/>
      <c r="M165" s="27"/>
      <c r="N165" s="27"/>
      <c r="R165" s="12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s="11" customFormat="1">
      <c r="A166" s="59"/>
      <c r="B166" s="26"/>
      <c r="C166" s="26"/>
      <c r="D166" s="26"/>
      <c r="E166" s="32"/>
      <c r="F166" s="27"/>
      <c r="G166" s="27"/>
      <c r="H166" s="28"/>
      <c r="I166" s="28"/>
      <c r="J166" s="28"/>
      <c r="K166" s="28"/>
      <c r="L166" s="27"/>
      <c r="M166" s="27"/>
      <c r="N166" s="27"/>
      <c r="R166" s="12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s="11" customFormat="1">
      <c r="A167" s="59"/>
      <c r="B167" s="26"/>
      <c r="C167" s="26"/>
      <c r="D167" s="26"/>
      <c r="E167" s="32"/>
      <c r="F167" s="27"/>
      <c r="G167" s="27"/>
      <c r="H167" s="28"/>
      <c r="I167" s="28"/>
      <c r="J167" s="28"/>
      <c r="K167" s="28"/>
      <c r="L167" s="27"/>
      <c r="M167" s="27"/>
      <c r="N167" s="27"/>
      <c r="R167" s="12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s="11" customFormat="1">
      <c r="A168" s="59"/>
      <c r="B168" s="26"/>
      <c r="C168" s="26"/>
      <c r="D168" s="26"/>
      <c r="E168" s="32"/>
      <c r="F168" s="27"/>
      <c r="G168" s="27"/>
      <c r="H168" s="28"/>
      <c r="I168" s="28"/>
      <c r="J168" s="28"/>
      <c r="K168" s="28"/>
      <c r="L168" s="27"/>
      <c r="M168" s="27"/>
      <c r="N168" s="27"/>
      <c r="R168" s="12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s="11" customFormat="1">
      <c r="A169" s="59"/>
      <c r="B169" s="26"/>
      <c r="C169" s="26"/>
      <c r="D169" s="26"/>
      <c r="E169" s="32"/>
      <c r="F169" s="27"/>
      <c r="G169" s="27"/>
      <c r="H169" s="28"/>
      <c r="I169" s="28"/>
      <c r="J169" s="28"/>
      <c r="K169" s="28"/>
      <c r="L169" s="27"/>
      <c r="M169" s="27"/>
      <c r="N169" s="27"/>
      <c r="R169" s="12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s="11" customFormat="1">
      <c r="A170" s="59"/>
      <c r="B170" s="26"/>
      <c r="C170" s="26"/>
      <c r="D170" s="26"/>
      <c r="E170" s="32"/>
      <c r="F170" s="27"/>
      <c r="G170" s="27"/>
      <c r="H170" s="28"/>
      <c r="I170" s="28"/>
      <c r="J170" s="28"/>
      <c r="K170" s="28"/>
      <c r="L170" s="27"/>
      <c r="M170" s="27"/>
      <c r="N170" s="27"/>
      <c r="R170" s="12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s="11" customFormat="1">
      <c r="A171" s="59"/>
      <c r="B171" s="26"/>
      <c r="C171" s="26"/>
      <c r="D171" s="26"/>
      <c r="E171" s="32"/>
      <c r="F171" s="27"/>
      <c r="G171" s="27"/>
      <c r="H171" s="28"/>
      <c r="I171" s="28"/>
      <c r="J171" s="28"/>
      <c r="K171" s="28"/>
      <c r="L171" s="27"/>
      <c r="M171" s="27"/>
      <c r="N171" s="27"/>
      <c r="R171" s="12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s="11" customFormat="1">
      <c r="A172" s="59"/>
      <c r="B172" s="26"/>
      <c r="C172" s="26"/>
      <c r="D172" s="26"/>
      <c r="E172" s="32"/>
      <c r="F172" s="27"/>
      <c r="G172" s="27"/>
      <c r="H172" s="28"/>
      <c r="I172" s="28"/>
      <c r="J172" s="28"/>
      <c r="K172" s="28"/>
      <c r="L172" s="27"/>
      <c r="M172" s="27"/>
      <c r="N172" s="27"/>
      <c r="R172" s="12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s="11" customFormat="1">
      <c r="A173" s="59"/>
      <c r="B173" s="26"/>
      <c r="C173" s="26"/>
      <c r="D173" s="26"/>
      <c r="E173" s="32"/>
      <c r="F173" s="27"/>
      <c r="G173" s="27"/>
      <c r="H173" s="28"/>
      <c r="I173" s="28"/>
      <c r="J173" s="28"/>
      <c r="K173" s="28"/>
      <c r="L173" s="27"/>
      <c r="M173" s="27"/>
      <c r="N173" s="27"/>
      <c r="R173" s="12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s="11" customFormat="1">
      <c r="A174" s="59"/>
      <c r="B174" s="26"/>
      <c r="C174" s="26"/>
      <c r="D174" s="26"/>
      <c r="E174" s="32"/>
      <c r="F174" s="27"/>
      <c r="G174" s="27"/>
      <c r="H174" s="28"/>
      <c r="I174" s="28"/>
      <c r="J174" s="28"/>
      <c r="K174" s="28"/>
      <c r="L174" s="27"/>
      <c r="M174" s="27"/>
      <c r="N174" s="27"/>
      <c r="R174" s="12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s="11" customFormat="1">
      <c r="A175" s="59"/>
      <c r="B175" s="26"/>
      <c r="C175" s="26"/>
      <c r="D175" s="26"/>
      <c r="E175" s="32"/>
      <c r="F175" s="27"/>
      <c r="G175" s="27"/>
      <c r="H175" s="28"/>
      <c r="I175" s="28"/>
      <c r="J175" s="28"/>
      <c r="K175" s="28"/>
      <c r="L175" s="27"/>
      <c r="M175" s="27"/>
      <c r="N175" s="27"/>
      <c r="R175" s="12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s="11" customFormat="1">
      <c r="A176" s="59"/>
      <c r="B176" s="26"/>
      <c r="C176" s="26"/>
      <c r="D176" s="26"/>
      <c r="E176" s="32"/>
      <c r="F176" s="27"/>
      <c r="G176" s="27"/>
      <c r="H176" s="28"/>
      <c r="I176" s="28"/>
      <c r="J176" s="28"/>
      <c r="K176" s="28"/>
      <c r="L176" s="27"/>
      <c r="M176" s="27"/>
      <c r="N176" s="27"/>
      <c r="R176" s="12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8" s="11" customFormat="1">
      <c r="A177" s="59"/>
      <c r="B177" s="26"/>
      <c r="C177" s="26"/>
      <c r="D177" s="26"/>
      <c r="E177" s="32"/>
      <c r="F177" s="27"/>
      <c r="G177" s="27"/>
      <c r="H177" s="28"/>
      <c r="I177" s="28"/>
      <c r="J177" s="28"/>
      <c r="K177" s="28"/>
      <c r="L177" s="27"/>
      <c r="M177" s="27"/>
      <c r="N177" s="27"/>
      <c r="R177" s="12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8" s="11" customFormat="1">
      <c r="A178" s="59"/>
      <c r="B178" s="26"/>
      <c r="C178" s="26"/>
      <c r="D178" s="26"/>
      <c r="E178" s="32"/>
      <c r="F178" s="27"/>
      <c r="G178" s="27"/>
      <c r="H178" s="28"/>
      <c r="I178" s="28"/>
      <c r="J178" s="28"/>
      <c r="K178" s="28"/>
      <c r="L178" s="27"/>
      <c r="M178" s="27"/>
      <c r="N178" s="27"/>
      <c r="R178" s="12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8">
      <c r="A179" s="60"/>
      <c r="B179" s="26"/>
      <c r="C179" s="26"/>
      <c r="D179" s="26"/>
      <c r="E179" s="32"/>
      <c r="F179" s="27"/>
      <c r="G179" s="27"/>
      <c r="H179" s="28"/>
      <c r="I179" s="28"/>
      <c r="J179" s="28"/>
      <c r="K179" s="28"/>
      <c r="L179" s="27"/>
      <c r="M179" s="27"/>
      <c r="N179" s="27"/>
      <c r="O179" s="11"/>
      <c r="P179" s="11"/>
      <c r="Q179" s="11"/>
      <c r="R179" s="12"/>
      <c r="S179" s="29"/>
      <c r="T179" s="29"/>
      <c r="U179" s="29"/>
      <c r="V179" s="29"/>
      <c r="W179" s="29"/>
      <c r="X179" s="29"/>
      <c r="Y179" s="29"/>
      <c r="Z179" s="29"/>
      <c r="AA179" s="29"/>
      <c r="AB179" s="11"/>
    </row>
    <row r="180" spans="1:28">
      <c r="A180" s="60"/>
      <c r="B180" s="26"/>
      <c r="C180" s="26"/>
      <c r="D180" s="26"/>
      <c r="E180" s="32"/>
      <c r="F180" s="27"/>
      <c r="G180" s="27"/>
      <c r="H180" s="28"/>
      <c r="I180" s="28"/>
      <c r="J180" s="28"/>
      <c r="K180" s="28"/>
      <c r="L180" s="27"/>
      <c r="M180" s="27"/>
      <c r="N180" s="27"/>
      <c r="O180" s="11"/>
      <c r="P180" s="11"/>
      <c r="Q180" s="11"/>
      <c r="R180" s="12"/>
      <c r="S180" s="29"/>
      <c r="T180" s="29"/>
      <c r="U180" s="29"/>
      <c r="V180" s="29"/>
      <c r="W180" s="29"/>
      <c r="X180" s="29"/>
      <c r="Y180" s="29"/>
      <c r="Z180" s="29"/>
      <c r="AA180" s="29"/>
      <c r="AB180" s="11"/>
    </row>
    <row r="181" spans="1:28">
      <c r="A181" s="60"/>
      <c r="B181" s="26"/>
      <c r="C181" s="26"/>
      <c r="D181" s="26"/>
      <c r="E181" s="32"/>
      <c r="F181" s="27"/>
      <c r="G181" s="27"/>
      <c r="H181" s="28"/>
      <c r="I181" s="28"/>
      <c r="J181" s="28"/>
      <c r="K181" s="28"/>
      <c r="L181" s="27"/>
      <c r="M181" s="27"/>
      <c r="N181" s="27"/>
      <c r="O181" s="11"/>
      <c r="P181" s="11"/>
      <c r="Q181" s="11"/>
      <c r="R181" s="12"/>
      <c r="S181" s="29"/>
      <c r="T181" s="29"/>
      <c r="U181" s="29"/>
      <c r="V181" s="29"/>
      <c r="W181" s="29"/>
      <c r="X181" s="29"/>
      <c r="Y181" s="29"/>
      <c r="Z181" s="29"/>
      <c r="AA181" s="29"/>
      <c r="AB181" s="11"/>
    </row>
    <row r="182" spans="1:28">
      <c r="A182" s="60"/>
      <c r="B182" s="26"/>
      <c r="C182" s="26"/>
      <c r="D182" s="26"/>
      <c r="E182" s="32"/>
      <c r="F182" s="27"/>
      <c r="G182" s="27"/>
      <c r="H182" s="28"/>
      <c r="I182" s="28"/>
      <c r="J182" s="28"/>
      <c r="K182" s="28"/>
      <c r="L182" s="27"/>
      <c r="M182" s="27"/>
      <c r="N182" s="27"/>
      <c r="O182" s="11"/>
      <c r="P182" s="11"/>
      <c r="Q182" s="11"/>
      <c r="R182" s="12"/>
      <c r="S182" s="29"/>
      <c r="T182" s="29"/>
      <c r="U182" s="29"/>
      <c r="V182" s="29"/>
      <c r="W182" s="29"/>
      <c r="X182" s="29"/>
      <c r="Y182" s="29"/>
      <c r="Z182" s="29"/>
      <c r="AA182" s="29"/>
      <c r="AB182" s="11"/>
    </row>
    <row r="183" spans="1:28">
      <c r="A183" s="60"/>
      <c r="B183" s="26"/>
      <c r="C183" s="26"/>
      <c r="D183" s="26"/>
      <c r="E183" s="32"/>
      <c r="F183" s="27"/>
      <c r="G183" s="27"/>
      <c r="H183" s="28"/>
      <c r="I183" s="28"/>
      <c r="J183" s="28"/>
      <c r="K183" s="28"/>
      <c r="L183" s="27"/>
      <c r="M183" s="27"/>
      <c r="N183" s="27"/>
      <c r="O183" s="11"/>
      <c r="P183" s="11"/>
      <c r="Q183" s="11"/>
      <c r="R183" s="12"/>
      <c r="S183" s="29"/>
      <c r="T183" s="29"/>
      <c r="U183" s="29"/>
      <c r="V183" s="29"/>
      <c r="W183" s="29"/>
      <c r="X183" s="29"/>
      <c r="Y183" s="29"/>
      <c r="Z183" s="29"/>
      <c r="AA183" s="29"/>
      <c r="AB183" s="11"/>
    </row>
    <row r="184" spans="1:28">
      <c r="A184" s="60"/>
      <c r="B184" s="26"/>
      <c r="C184" s="26"/>
      <c r="D184" s="26"/>
      <c r="E184" s="32"/>
      <c r="F184" s="27"/>
      <c r="G184" s="27"/>
      <c r="H184" s="28"/>
      <c r="I184" s="28"/>
      <c r="J184" s="28"/>
      <c r="K184" s="28"/>
      <c r="L184" s="27"/>
      <c r="M184" s="27"/>
      <c r="N184" s="27"/>
      <c r="O184" s="11"/>
      <c r="P184" s="11"/>
      <c r="Q184" s="11"/>
      <c r="R184" s="12"/>
      <c r="S184" s="29"/>
      <c r="T184" s="29"/>
      <c r="U184" s="29"/>
      <c r="V184" s="29"/>
      <c r="W184" s="29"/>
      <c r="X184" s="29"/>
      <c r="Y184" s="29"/>
      <c r="Z184" s="29"/>
      <c r="AA184" s="29"/>
      <c r="AB184" s="11"/>
    </row>
    <row r="185" spans="1:28">
      <c r="A185" s="60"/>
      <c r="B185" s="26"/>
      <c r="C185" s="26"/>
      <c r="D185" s="26"/>
      <c r="E185" s="32"/>
      <c r="F185" s="27"/>
      <c r="G185" s="27"/>
      <c r="H185" s="28"/>
      <c r="I185" s="28"/>
      <c r="J185" s="28"/>
      <c r="K185" s="28"/>
      <c r="L185" s="27"/>
      <c r="M185" s="27"/>
      <c r="N185" s="27"/>
      <c r="O185" s="11"/>
      <c r="P185" s="11"/>
      <c r="Q185" s="11"/>
      <c r="R185" s="12"/>
      <c r="S185" s="29"/>
      <c r="T185" s="29"/>
      <c r="U185" s="29"/>
      <c r="V185" s="29"/>
      <c r="W185" s="29"/>
      <c r="X185" s="29"/>
      <c r="Y185" s="29"/>
      <c r="Z185" s="29"/>
      <c r="AA185" s="29"/>
      <c r="AB185" s="11"/>
    </row>
    <row r="186" spans="1:28">
      <c r="A186" s="60"/>
      <c r="B186" s="26"/>
      <c r="C186" s="26"/>
      <c r="D186" s="26"/>
      <c r="E186" s="32"/>
      <c r="F186" s="27"/>
      <c r="G186" s="27"/>
      <c r="H186" s="28"/>
      <c r="I186" s="28"/>
      <c r="J186" s="28"/>
      <c r="K186" s="28"/>
      <c r="L186" s="27"/>
      <c r="M186" s="27"/>
      <c r="N186" s="27"/>
      <c r="O186" s="11"/>
      <c r="P186" s="11"/>
      <c r="Q186" s="11"/>
      <c r="R186" s="12"/>
      <c r="S186" s="29"/>
      <c r="T186" s="29"/>
      <c r="U186" s="29"/>
      <c r="V186" s="29"/>
      <c r="W186" s="29"/>
      <c r="X186" s="29"/>
      <c r="Y186" s="29"/>
      <c r="Z186" s="29"/>
      <c r="AA186" s="29"/>
      <c r="AB186" s="11"/>
    </row>
    <row r="187" spans="1:28">
      <c r="A187" s="60"/>
      <c r="B187" s="26"/>
      <c r="C187" s="26"/>
      <c r="D187" s="26"/>
      <c r="E187" s="32"/>
      <c r="F187" s="27"/>
      <c r="G187" s="27"/>
      <c r="H187" s="28"/>
      <c r="I187" s="28"/>
      <c r="J187" s="28"/>
      <c r="K187" s="28"/>
      <c r="L187" s="27"/>
      <c r="M187" s="27"/>
      <c r="N187" s="27"/>
      <c r="O187" s="11"/>
      <c r="P187" s="11"/>
      <c r="Q187" s="11"/>
      <c r="R187" s="12"/>
      <c r="S187" s="29"/>
      <c r="T187" s="29"/>
      <c r="U187" s="29"/>
      <c r="V187" s="29"/>
      <c r="W187" s="29"/>
      <c r="X187" s="29"/>
      <c r="Y187" s="29"/>
      <c r="Z187" s="29"/>
      <c r="AA187" s="29"/>
      <c r="AB187" s="11"/>
    </row>
    <row r="188" spans="1:28">
      <c r="A188" s="60"/>
      <c r="B188" s="26"/>
      <c r="C188" s="26"/>
      <c r="D188" s="26"/>
      <c r="E188" s="32"/>
      <c r="F188" s="27"/>
      <c r="G188" s="27"/>
      <c r="H188" s="28"/>
      <c r="I188" s="28"/>
      <c r="J188" s="28"/>
      <c r="K188" s="28"/>
      <c r="L188" s="27"/>
      <c r="M188" s="27"/>
      <c r="N188" s="27"/>
      <c r="O188" s="11"/>
      <c r="P188" s="11"/>
      <c r="Q188" s="11"/>
      <c r="R188" s="12"/>
      <c r="S188" s="29"/>
      <c r="T188" s="29"/>
      <c r="U188" s="29"/>
      <c r="V188" s="29"/>
      <c r="W188" s="29"/>
      <c r="X188" s="29"/>
      <c r="Y188" s="29"/>
      <c r="Z188" s="29"/>
      <c r="AA188" s="29"/>
      <c r="AB188" s="11"/>
    </row>
    <row r="189" spans="1:28">
      <c r="A189" s="60"/>
      <c r="B189" s="26"/>
      <c r="C189" s="26"/>
      <c r="D189" s="26"/>
      <c r="E189" s="32"/>
      <c r="F189" s="27"/>
      <c r="G189" s="27"/>
      <c r="H189" s="28"/>
      <c r="I189" s="28"/>
      <c r="J189" s="28"/>
      <c r="K189" s="28"/>
      <c r="L189" s="27"/>
      <c r="M189" s="27"/>
      <c r="N189" s="27"/>
      <c r="O189" s="11"/>
      <c r="P189" s="11"/>
      <c r="Q189" s="11"/>
      <c r="R189" s="12"/>
      <c r="S189" s="29"/>
      <c r="T189" s="29"/>
      <c r="U189" s="29"/>
      <c r="V189" s="29"/>
      <c r="W189" s="29"/>
      <c r="X189" s="29"/>
      <c r="Y189" s="29"/>
      <c r="Z189" s="29"/>
      <c r="AA189" s="29"/>
      <c r="AB189" s="11"/>
    </row>
    <row r="190" spans="1:28">
      <c r="A190" s="60"/>
      <c r="B190" s="26"/>
      <c r="C190" s="26"/>
      <c r="D190" s="26"/>
      <c r="E190" s="32"/>
      <c r="F190" s="27"/>
      <c r="G190" s="27"/>
      <c r="H190" s="28"/>
      <c r="I190" s="28"/>
      <c r="J190" s="28"/>
      <c r="K190" s="28"/>
      <c r="L190" s="27"/>
      <c r="M190" s="27"/>
      <c r="N190" s="27"/>
      <c r="O190" s="11"/>
      <c r="P190" s="11"/>
      <c r="Q190" s="11"/>
      <c r="R190" s="12"/>
      <c r="S190" s="29"/>
      <c r="T190" s="29"/>
      <c r="U190" s="29"/>
      <c r="V190" s="29"/>
      <c r="W190" s="29"/>
      <c r="X190" s="29"/>
      <c r="Y190" s="29"/>
      <c r="Z190" s="29"/>
      <c r="AA190" s="29"/>
      <c r="AB190" s="11"/>
    </row>
    <row r="191" spans="1:28">
      <c r="A191" s="60"/>
      <c r="B191" s="26"/>
      <c r="C191" s="26"/>
      <c r="D191" s="26"/>
      <c r="E191" s="32"/>
      <c r="F191" s="27"/>
      <c r="G191" s="27"/>
      <c r="H191" s="28"/>
      <c r="I191" s="28"/>
      <c r="J191" s="28"/>
      <c r="K191" s="28"/>
      <c r="L191" s="27"/>
      <c r="M191" s="27"/>
      <c r="N191" s="27"/>
      <c r="O191" s="11"/>
      <c r="P191" s="11"/>
      <c r="Q191" s="11"/>
      <c r="R191" s="12"/>
      <c r="S191" s="29"/>
      <c r="T191" s="29"/>
      <c r="U191" s="29"/>
      <c r="V191" s="29"/>
      <c r="W191" s="29"/>
      <c r="X191" s="29"/>
      <c r="Y191" s="29"/>
      <c r="Z191" s="29"/>
      <c r="AA191" s="29"/>
      <c r="AB191" s="11"/>
    </row>
    <row r="192" spans="1:28">
      <c r="A192" s="60"/>
      <c r="B192" s="26"/>
      <c r="C192" s="26"/>
      <c r="D192" s="26"/>
      <c r="E192" s="32"/>
      <c r="F192" s="27"/>
      <c r="G192" s="27"/>
      <c r="H192" s="28"/>
      <c r="I192" s="28"/>
      <c r="J192" s="28"/>
      <c r="K192" s="28"/>
      <c r="L192" s="27"/>
      <c r="M192" s="27"/>
      <c r="N192" s="27"/>
      <c r="O192" s="11"/>
      <c r="P192" s="11"/>
      <c r="Q192" s="11"/>
      <c r="R192" s="12"/>
      <c r="S192" s="29"/>
      <c r="T192" s="29"/>
      <c r="U192" s="29"/>
      <c r="V192" s="29"/>
      <c r="W192" s="29"/>
      <c r="X192" s="29"/>
      <c r="Y192" s="29"/>
      <c r="Z192" s="29"/>
      <c r="AA192" s="29"/>
      <c r="AB192" s="11"/>
    </row>
    <row r="193" spans="1:28">
      <c r="A193" s="60"/>
      <c r="B193" s="26"/>
      <c r="C193" s="26"/>
      <c r="D193" s="26"/>
      <c r="E193" s="32"/>
      <c r="F193" s="27"/>
      <c r="G193" s="27"/>
      <c r="H193" s="28"/>
      <c r="I193" s="28"/>
      <c r="J193" s="28"/>
      <c r="K193" s="28"/>
      <c r="L193" s="27"/>
      <c r="M193" s="27"/>
      <c r="N193" s="27"/>
      <c r="O193" s="11"/>
      <c r="P193" s="11"/>
      <c r="Q193" s="11"/>
      <c r="R193" s="12"/>
      <c r="S193" s="29"/>
      <c r="T193" s="29"/>
      <c r="U193" s="29"/>
      <c r="V193" s="29"/>
      <c r="W193" s="29"/>
      <c r="X193" s="29"/>
      <c r="Y193" s="29"/>
      <c r="Z193" s="29"/>
      <c r="AA193" s="29"/>
      <c r="AB193" s="11"/>
    </row>
    <row r="194" spans="1:28">
      <c r="A194" s="60"/>
      <c r="B194" s="26"/>
      <c r="C194" s="26"/>
      <c r="D194" s="26"/>
      <c r="E194" s="32"/>
      <c r="F194" s="27"/>
      <c r="G194" s="27"/>
      <c r="H194" s="28"/>
      <c r="I194" s="28"/>
      <c r="J194" s="28"/>
      <c r="K194" s="28"/>
      <c r="L194" s="27"/>
      <c r="M194" s="27"/>
      <c r="N194" s="27"/>
      <c r="O194" s="11"/>
      <c r="P194" s="11"/>
      <c r="Q194" s="11"/>
      <c r="R194" s="12"/>
      <c r="S194" s="29"/>
      <c r="T194" s="29"/>
      <c r="U194" s="29"/>
      <c r="V194" s="29"/>
      <c r="W194" s="29"/>
      <c r="X194" s="29"/>
      <c r="Y194" s="29"/>
      <c r="Z194" s="29"/>
      <c r="AA194" s="29"/>
      <c r="AB194" s="11"/>
    </row>
    <row r="195" spans="1:28">
      <c r="A195" s="60"/>
      <c r="B195" s="26"/>
      <c r="C195" s="26"/>
      <c r="D195" s="26"/>
      <c r="E195" s="32"/>
      <c r="F195" s="27"/>
      <c r="G195" s="27"/>
      <c r="H195" s="28"/>
      <c r="I195" s="28"/>
      <c r="J195" s="28"/>
      <c r="K195" s="28"/>
      <c r="L195" s="27"/>
      <c r="M195" s="27"/>
      <c r="N195" s="27"/>
      <c r="O195" s="11"/>
      <c r="P195" s="11"/>
      <c r="Q195" s="11"/>
      <c r="R195" s="12"/>
      <c r="S195" s="29"/>
      <c r="T195" s="29"/>
      <c r="U195" s="29"/>
      <c r="V195" s="29"/>
      <c r="W195" s="29"/>
      <c r="X195" s="29"/>
      <c r="Y195" s="29"/>
      <c r="Z195" s="29"/>
      <c r="AA195" s="29"/>
      <c r="AB195" s="11"/>
    </row>
    <row r="196" spans="1:28">
      <c r="A196" s="60"/>
      <c r="B196" s="26"/>
      <c r="C196" s="26"/>
      <c r="D196" s="26"/>
      <c r="E196" s="32"/>
      <c r="F196" s="27"/>
      <c r="G196" s="27"/>
      <c r="H196" s="28"/>
      <c r="I196" s="28"/>
      <c r="J196" s="28"/>
      <c r="K196" s="28"/>
      <c r="L196" s="27"/>
      <c r="M196" s="27"/>
      <c r="N196" s="27"/>
      <c r="O196" s="11"/>
      <c r="P196" s="11"/>
      <c r="Q196" s="11"/>
      <c r="R196" s="12"/>
      <c r="S196" s="29"/>
      <c r="T196" s="29"/>
      <c r="U196" s="29"/>
      <c r="V196" s="29"/>
      <c r="W196" s="29"/>
      <c r="X196" s="29"/>
      <c r="Y196" s="29"/>
      <c r="Z196" s="29"/>
      <c r="AA196" s="29"/>
      <c r="AB196" s="11"/>
    </row>
    <row r="197" spans="1:28">
      <c r="A197" s="60"/>
      <c r="B197" s="26"/>
      <c r="C197" s="26"/>
      <c r="D197" s="26"/>
      <c r="E197" s="32"/>
      <c r="F197" s="27"/>
      <c r="G197" s="27"/>
      <c r="H197" s="28"/>
      <c r="I197" s="28"/>
      <c r="J197" s="28"/>
      <c r="K197" s="28"/>
      <c r="L197" s="27"/>
      <c r="M197" s="27"/>
      <c r="N197" s="27"/>
      <c r="O197" s="11"/>
      <c r="P197" s="11"/>
      <c r="Q197" s="11"/>
      <c r="R197" s="12"/>
      <c r="S197" s="29"/>
      <c r="T197" s="29"/>
      <c r="U197" s="29"/>
      <c r="V197" s="29"/>
      <c r="W197" s="29"/>
      <c r="X197" s="29"/>
      <c r="Y197" s="29"/>
      <c r="Z197" s="29"/>
      <c r="AA197" s="29"/>
      <c r="AB197" s="11"/>
    </row>
    <row r="198" spans="1:28">
      <c r="A198" s="60"/>
      <c r="B198" s="26"/>
      <c r="C198" s="26"/>
      <c r="D198" s="26"/>
      <c r="E198" s="32"/>
      <c r="F198" s="27"/>
      <c r="G198" s="27"/>
      <c r="H198" s="28"/>
      <c r="I198" s="28"/>
      <c r="J198" s="28"/>
      <c r="K198" s="28"/>
      <c r="L198" s="27"/>
      <c r="M198" s="27"/>
      <c r="N198" s="27"/>
      <c r="O198" s="11"/>
      <c r="P198" s="11"/>
      <c r="Q198" s="11"/>
      <c r="R198" s="12"/>
      <c r="S198" s="29"/>
      <c r="T198" s="29"/>
      <c r="U198" s="29"/>
      <c r="V198" s="29"/>
      <c r="W198" s="29"/>
      <c r="X198" s="29"/>
      <c r="Y198" s="29"/>
      <c r="Z198" s="29"/>
      <c r="AA198" s="29"/>
      <c r="AB198" s="11"/>
    </row>
    <row r="199" spans="1:28">
      <c r="A199" s="60"/>
      <c r="B199" s="26"/>
      <c r="C199" s="26"/>
      <c r="D199" s="26"/>
      <c r="E199" s="32"/>
      <c r="F199" s="27"/>
      <c r="G199" s="27"/>
      <c r="H199" s="28"/>
      <c r="I199" s="28"/>
      <c r="J199" s="28"/>
      <c r="K199" s="28"/>
      <c r="L199" s="27"/>
      <c r="M199" s="27"/>
      <c r="N199" s="27"/>
      <c r="O199" s="11"/>
      <c r="P199" s="11"/>
      <c r="Q199" s="11"/>
      <c r="R199" s="12"/>
      <c r="S199" s="29"/>
      <c r="T199" s="29"/>
      <c r="U199" s="29"/>
      <c r="V199" s="29"/>
      <c r="W199" s="29"/>
      <c r="X199" s="29"/>
      <c r="Y199" s="29"/>
      <c r="Z199" s="29"/>
      <c r="AA199" s="29"/>
      <c r="AB199" s="11"/>
    </row>
    <row r="200" spans="1:28">
      <c r="A200" s="60"/>
      <c r="B200" s="26"/>
      <c r="C200" s="26"/>
      <c r="D200" s="26"/>
      <c r="E200" s="32"/>
      <c r="F200" s="27"/>
      <c r="G200" s="27"/>
      <c r="H200" s="28"/>
      <c r="I200" s="28"/>
      <c r="J200" s="28"/>
      <c r="K200" s="28"/>
      <c r="L200" s="27"/>
      <c r="M200" s="27"/>
      <c r="N200" s="27"/>
      <c r="O200" s="11"/>
      <c r="P200" s="11"/>
      <c r="Q200" s="11"/>
      <c r="R200" s="12"/>
      <c r="S200" s="29"/>
      <c r="T200" s="29"/>
      <c r="U200" s="29"/>
      <c r="V200" s="29"/>
      <c r="W200" s="29"/>
      <c r="X200" s="29"/>
      <c r="Y200" s="29"/>
      <c r="Z200" s="29"/>
      <c r="AA200" s="29"/>
      <c r="AB200" s="11"/>
    </row>
    <row r="201" spans="1:28">
      <c r="A201" s="60"/>
      <c r="B201" s="26"/>
      <c r="C201" s="26"/>
      <c r="D201" s="26"/>
      <c r="E201" s="32"/>
      <c r="F201" s="27"/>
      <c r="G201" s="27"/>
      <c r="H201" s="28"/>
      <c r="I201" s="28"/>
      <c r="J201" s="28"/>
      <c r="K201" s="28"/>
      <c r="L201" s="27"/>
      <c r="M201" s="27"/>
      <c r="N201" s="27"/>
      <c r="O201" s="11"/>
      <c r="P201" s="11"/>
      <c r="Q201" s="11"/>
      <c r="R201" s="12"/>
      <c r="S201" s="29"/>
      <c r="T201" s="29"/>
      <c r="U201" s="29"/>
      <c r="V201" s="29"/>
      <c r="W201" s="29"/>
      <c r="X201" s="29"/>
      <c r="Y201" s="29"/>
      <c r="Z201" s="29"/>
      <c r="AA201" s="29"/>
      <c r="AB201" s="11"/>
    </row>
    <row r="202" spans="1:28">
      <c r="A202" s="60"/>
      <c r="B202" s="26"/>
      <c r="C202" s="26"/>
      <c r="D202" s="26"/>
      <c r="E202" s="32"/>
      <c r="F202" s="27"/>
      <c r="G202" s="27"/>
      <c r="H202" s="28"/>
      <c r="I202" s="28"/>
      <c r="J202" s="28"/>
      <c r="K202" s="28"/>
      <c r="L202" s="27"/>
      <c r="M202" s="27"/>
      <c r="N202" s="27"/>
      <c r="O202" s="11"/>
      <c r="P202" s="11"/>
      <c r="Q202" s="11"/>
      <c r="R202" s="12"/>
      <c r="S202" s="29"/>
      <c r="T202" s="29"/>
      <c r="U202" s="29"/>
      <c r="V202" s="29"/>
      <c r="W202" s="29"/>
      <c r="X202" s="29"/>
      <c r="Y202" s="29"/>
      <c r="Z202" s="29"/>
      <c r="AA202" s="29"/>
      <c r="AB202" s="11"/>
    </row>
    <row r="203" spans="1:28">
      <c r="A203" s="60"/>
      <c r="B203" s="26"/>
      <c r="C203" s="26"/>
      <c r="D203" s="26"/>
      <c r="E203" s="32"/>
      <c r="F203" s="27"/>
      <c r="G203" s="27"/>
      <c r="H203" s="28"/>
      <c r="I203" s="28"/>
      <c r="J203" s="28"/>
      <c r="K203" s="28"/>
      <c r="L203" s="27"/>
      <c r="M203" s="27"/>
      <c r="N203" s="27"/>
      <c r="O203" s="11"/>
      <c r="P203" s="11"/>
      <c r="Q203" s="11"/>
      <c r="R203" s="12"/>
      <c r="S203" s="29"/>
      <c r="T203" s="29"/>
      <c r="U203" s="29"/>
      <c r="V203" s="29"/>
      <c r="W203" s="29"/>
      <c r="X203" s="29"/>
      <c r="Y203" s="29"/>
      <c r="Z203" s="29"/>
      <c r="AA203" s="29"/>
      <c r="AB203" s="11"/>
    </row>
    <row r="204" spans="1:28">
      <c r="A204" s="60"/>
      <c r="B204" s="26"/>
      <c r="C204" s="26"/>
      <c r="D204" s="26"/>
      <c r="E204" s="32"/>
      <c r="F204" s="27"/>
      <c r="G204" s="27"/>
      <c r="H204" s="28"/>
      <c r="I204" s="28"/>
      <c r="J204" s="28"/>
      <c r="K204" s="28"/>
      <c r="L204" s="27"/>
      <c r="M204" s="27"/>
      <c r="N204" s="27"/>
      <c r="O204" s="11"/>
      <c r="P204" s="11"/>
      <c r="Q204" s="11"/>
      <c r="R204" s="12"/>
      <c r="S204" s="29"/>
      <c r="T204" s="29"/>
      <c r="U204" s="29"/>
      <c r="V204" s="29"/>
      <c r="W204" s="29"/>
      <c r="X204" s="29"/>
      <c r="Y204" s="29"/>
      <c r="Z204" s="29"/>
      <c r="AA204" s="29"/>
      <c r="AB204" s="11"/>
    </row>
    <row r="205" spans="1:28">
      <c r="A205" s="60"/>
      <c r="B205" s="26"/>
      <c r="C205" s="26"/>
      <c r="D205" s="26"/>
      <c r="E205" s="32"/>
      <c r="F205" s="27"/>
      <c r="G205" s="27"/>
      <c r="H205" s="28"/>
      <c r="I205" s="28"/>
      <c r="J205" s="28"/>
      <c r="K205" s="28"/>
      <c r="L205" s="27"/>
      <c r="M205" s="27"/>
      <c r="N205" s="27"/>
      <c r="O205" s="11"/>
      <c r="P205" s="11"/>
      <c r="Q205" s="11"/>
      <c r="R205" s="12"/>
      <c r="S205" s="29"/>
      <c r="T205" s="29"/>
      <c r="U205" s="29"/>
      <c r="V205" s="29"/>
      <c r="W205" s="29"/>
      <c r="X205" s="29"/>
      <c r="Y205" s="29"/>
      <c r="Z205" s="29"/>
      <c r="AA205" s="29"/>
      <c r="AB205" s="11"/>
    </row>
    <row r="206" spans="1:28">
      <c r="A206" s="60"/>
      <c r="B206" s="26"/>
      <c r="C206" s="26"/>
      <c r="D206" s="26"/>
      <c r="E206" s="32"/>
      <c r="F206" s="27"/>
      <c r="G206" s="27"/>
      <c r="H206" s="28"/>
      <c r="I206" s="28"/>
      <c r="J206" s="28"/>
      <c r="K206" s="28"/>
      <c r="L206" s="27"/>
      <c r="M206" s="27"/>
      <c r="N206" s="27"/>
      <c r="O206" s="11"/>
      <c r="P206" s="11"/>
      <c r="Q206" s="11"/>
      <c r="R206" s="12"/>
      <c r="S206" s="29"/>
      <c r="T206" s="29"/>
      <c r="U206" s="29"/>
      <c r="V206" s="29"/>
      <c r="W206" s="29"/>
      <c r="X206" s="29"/>
      <c r="Y206" s="29"/>
      <c r="Z206" s="29"/>
      <c r="AA206" s="29"/>
      <c r="AB206" s="11"/>
    </row>
    <row r="207" spans="1:28">
      <c r="A207" s="60"/>
      <c r="B207" s="26"/>
      <c r="C207" s="26"/>
      <c r="D207" s="26"/>
      <c r="E207" s="32"/>
      <c r="F207" s="27"/>
      <c r="G207" s="27"/>
      <c r="H207" s="28"/>
      <c r="I207" s="28"/>
      <c r="J207" s="28"/>
      <c r="K207" s="28"/>
      <c r="L207" s="27"/>
      <c r="M207" s="27"/>
      <c r="N207" s="27"/>
      <c r="O207" s="11"/>
      <c r="P207" s="11"/>
      <c r="Q207" s="11"/>
      <c r="R207" s="12"/>
      <c r="S207" s="29"/>
      <c r="T207" s="29"/>
      <c r="U207" s="29"/>
      <c r="V207" s="29"/>
      <c r="W207" s="29"/>
      <c r="X207" s="29"/>
      <c r="Y207" s="29"/>
      <c r="Z207" s="29"/>
      <c r="AA207" s="29"/>
      <c r="AB207" s="11"/>
    </row>
    <row r="208" spans="1:28">
      <c r="A208" s="60"/>
      <c r="B208" s="26"/>
      <c r="C208" s="26"/>
      <c r="D208" s="26"/>
      <c r="E208" s="32"/>
      <c r="F208" s="27"/>
      <c r="G208" s="27"/>
      <c r="H208" s="28"/>
      <c r="I208" s="28"/>
      <c r="J208" s="28"/>
      <c r="K208" s="28"/>
      <c r="L208" s="27"/>
      <c r="M208" s="27"/>
      <c r="N208" s="27"/>
      <c r="O208" s="11"/>
      <c r="P208" s="11"/>
      <c r="Q208" s="11"/>
      <c r="R208" s="12"/>
      <c r="S208" s="29"/>
      <c r="T208" s="29"/>
      <c r="U208" s="29"/>
      <c r="V208" s="29"/>
      <c r="W208" s="29"/>
      <c r="X208" s="29"/>
      <c r="Y208" s="29"/>
      <c r="Z208" s="29"/>
      <c r="AA208" s="29"/>
      <c r="AB208" s="11"/>
    </row>
    <row r="209" spans="1:28">
      <c r="A209" s="60"/>
      <c r="B209" s="26"/>
      <c r="C209" s="26"/>
      <c r="D209" s="26"/>
      <c r="E209" s="32"/>
      <c r="F209" s="27"/>
      <c r="G209" s="27"/>
      <c r="H209" s="28"/>
      <c r="I209" s="28"/>
      <c r="J209" s="28"/>
      <c r="K209" s="28"/>
      <c r="L209" s="27"/>
      <c r="M209" s="27"/>
      <c r="N209" s="27"/>
      <c r="O209" s="11"/>
      <c r="P209" s="11"/>
      <c r="Q209" s="11"/>
      <c r="R209" s="12"/>
      <c r="S209" s="29"/>
      <c r="T209" s="29"/>
      <c r="U209" s="29"/>
      <c r="V209" s="29"/>
      <c r="W209" s="29"/>
      <c r="X209" s="29"/>
      <c r="Y209" s="29"/>
      <c r="Z209" s="29"/>
      <c r="AA209" s="29"/>
      <c r="AB209" s="11"/>
    </row>
    <row r="210" spans="1:28">
      <c r="A210" s="60"/>
      <c r="B210" s="26"/>
      <c r="C210" s="26"/>
      <c r="D210" s="26"/>
      <c r="E210" s="32"/>
      <c r="F210" s="27"/>
      <c r="G210" s="27"/>
      <c r="H210" s="28"/>
      <c r="I210" s="28"/>
      <c r="J210" s="28"/>
      <c r="K210" s="28"/>
      <c r="L210" s="27"/>
      <c r="M210" s="27"/>
      <c r="N210" s="27"/>
      <c r="O210" s="11"/>
      <c r="P210" s="11"/>
      <c r="Q210" s="11"/>
      <c r="R210" s="12"/>
      <c r="S210" s="29"/>
      <c r="T210" s="29"/>
      <c r="U210" s="29"/>
      <c r="V210" s="29"/>
      <c r="W210" s="29"/>
      <c r="X210" s="29"/>
      <c r="Y210" s="29"/>
      <c r="Z210" s="29"/>
      <c r="AA210" s="29"/>
      <c r="AB210" s="11"/>
    </row>
    <row r="211" spans="1:28">
      <c r="A211" s="60"/>
      <c r="B211" s="26"/>
      <c r="C211" s="26"/>
      <c r="D211" s="26"/>
      <c r="E211" s="32"/>
      <c r="F211" s="27"/>
      <c r="G211" s="27"/>
      <c r="H211" s="28"/>
      <c r="I211" s="28"/>
      <c r="J211" s="28"/>
      <c r="K211" s="28"/>
      <c r="L211" s="27"/>
      <c r="M211" s="27"/>
      <c r="N211" s="27"/>
      <c r="O211" s="11"/>
      <c r="P211" s="11"/>
      <c r="Q211" s="11"/>
      <c r="R211" s="12"/>
      <c r="S211" s="29"/>
      <c r="T211" s="29"/>
      <c r="U211" s="29"/>
      <c r="V211" s="29"/>
      <c r="W211" s="29"/>
      <c r="X211" s="29"/>
      <c r="Y211" s="29"/>
      <c r="Z211" s="29"/>
      <c r="AA211" s="29"/>
      <c r="AB211" s="11"/>
    </row>
    <row r="212" spans="1:28">
      <c r="A212" s="60"/>
      <c r="B212" s="26"/>
      <c r="C212" s="26"/>
      <c r="D212" s="26"/>
      <c r="E212" s="32"/>
      <c r="F212" s="27"/>
      <c r="G212" s="27"/>
      <c r="H212" s="28"/>
      <c r="I212" s="28"/>
      <c r="J212" s="28"/>
      <c r="K212" s="28"/>
      <c r="L212" s="27"/>
      <c r="M212" s="27"/>
      <c r="N212" s="27"/>
      <c r="O212" s="11"/>
      <c r="P212" s="11"/>
      <c r="Q212" s="11"/>
      <c r="R212" s="12"/>
      <c r="S212" s="29"/>
      <c r="T212" s="29"/>
      <c r="U212" s="29"/>
      <c r="V212" s="29"/>
      <c r="W212" s="29"/>
      <c r="X212" s="29"/>
      <c r="Y212" s="29"/>
      <c r="Z212" s="29"/>
      <c r="AA212" s="29"/>
      <c r="AB212" s="11"/>
    </row>
    <row r="213" spans="1:28">
      <c r="A213" s="60"/>
      <c r="B213" s="26"/>
      <c r="C213" s="26"/>
      <c r="D213" s="26"/>
      <c r="E213" s="32"/>
      <c r="F213" s="27"/>
      <c r="G213" s="27"/>
      <c r="H213" s="28"/>
      <c r="I213" s="28"/>
      <c r="J213" s="28"/>
      <c r="K213" s="28"/>
      <c r="L213" s="27"/>
      <c r="M213" s="27"/>
      <c r="N213" s="27"/>
      <c r="O213" s="11"/>
      <c r="P213" s="11"/>
      <c r="Q213" s="11"/>
      <c r="R213" s="12"/>
      <c r="S213" s="29"/>
      <c r="T213" s="29"/>
      <c r="U213" s="29"/>
      <c r="V213" s="29"/>
      <c r="W213" s="29"/>
      <c r="X213" s="29"/>
      <c r="Y213" s="29"/>
      <c r="Z213" s="29"/>
      <c r="AA213" s="29"/>
      <c r="AB213" s="11"/>
    </row>
    <row r="214" spans="1:28">
      <c r="A214" s="60"/>
      <c r="B214" s="26"/>
      <c r="C214" s="26"/>
      <c r="D214" s="26"/>
      <c r="E214" s="32"/>
      <c r="F214" s="27"/>
      <c r="G214" s="27"/>
      <c r="H214" s="28"/>
      <c r="I214" s="28"/>
      <c r="J214" s="28"/>
      <c r="K214" s="28"/>
      <c r="L214" s="27"/>
      <c r="M214" s="27"/>
      <c r="N214" s="27"/>
      <c r="O214" s="11"/>
      <c r="P214" s="11"/>
      <c r="Q214" s="11"/>
      <c r="R214" s="12"/>
      <c r="S214" s="29"/>
      <c r="T214" s="29"/>
      <c r="U214" s="29"/>
      <c r="V214" s="29"/>
      <c r="W214" s="29"/>
      <c r="X214" s="29"/>
      <c r="Y214" s="29"/>
      <c r="Z214" s="29"/>
      <c r="AA214" s="29"/>
      <c r="AB214" s="11"/>
    </row>
    <row r="215" spans="1:28">
      <c r="A215" s="60"/>
      <c r="B215" s="26"/>
      <c r="C215" s="26"/>
      <c r="D215" s="26"/>
      <c r="E215" s="32"/>
      <c r="F215" s="27"/>
      <c r="G215" s="27"/>
      <c r="H215" s="28"/>
      <c r="I215" s="28"/>
      <c r="J215" s="28"/>
      <c r="K215" s="28"/>
      <c r="L215" s="27"/>
      <c r="M215" s="27"/>
      <c r="N215" s="27"/>
      <c r="O215" s="11"/>
      <c r="P215" s="11"/>
      <c r="Q215" s="11"/>
      <c r="R215" s="12"/>
      <c r="S215" s="29"/>
      <c r="T215" s="29"/>
      <c r="U215" s="29"/>
      <c r="V215" s="29"/>
      <c r="W215" s="29"/>
      <c r="X215" s="29"/>
      <c r="Y215" s="29"/>
      <c r="Z215" s="29"/>
      <c r="AA215" s="29"/>
      <c r="AB215" s="11"/>
    </row>
    <row r="216" spans="1:28">
      <c r="A216" s="60"/>
      <c r="B216" s="26"/>
      <c r="C216" s="26"/>
      <c r="D216" s="26"/>
      <c r="E216" s="32"/>
      <c r="F216" s="27"/>
      <c r="G216" s="27"/>
      <c r="H216" s="28"/>
      <c r="I216" s="28"/>
      <c r="J216" s="28"/>
      <c r="K216" s="28"/>
      <c r="L216" s="27"/>
      <c r="M216" s="27"/>
      <c r="N216" s="27"/>
      <c r="O216" s="11"/>
      <c r="P216" s="11"/>
      <c r="Q216" s="11"/>
      <c r="R216" s="12"/>
      <c r="S216" s="29"/>
      <c r="T216" s="29"/>
      <c r="U216" s="29"/>
      <c r="V216" s="29"/>
      <c r="W216" s="29"/>
      <c r="X216" s="29"/>
      <c r="Y216" s="29"/>
      <c r="Z216" s="29"/>
      <c r="AA216" s="29"/>
      <c r="AB216" s="11"/>
    </row>
    <row r="217" spans="1:28">
      <c r="A217" s="60"/>
      <c r="B217" s="26"/>
      <c r="C217" s="26"/>
      <c r="D217" s="26"/>
      <c r="E217" s="32"/>
      <c r="F217" s="27"/>
      <c r="G217" s="27"/>
      <c r="H217" s="28"/>
      <c r="I217" s="28"/>
      <c r="J217" s="28"/>
      <c r="K217" s="28"/>
      <c r="L217" s="27"/>
      <c r="M217" s="27"/>
      <c r="N217" s="27"/>
      <c r="O217" s="11"/>
      <c r="P217" s="11"/>
      <c r="Q217" s="11"/>
      <c r="R217" s="12"/>
      <c r="S217" s="29"/>
      <c r="T217" s="29"/>
      <c r="U217" s="29"/>
      <c r="V217" s="29"/>
      <c r="W217" s="29"/>
      <c r="X217" s="29"/>
      <c r="Y217" s="29"/>
      <c r="Z217" s="29"/>
      <c r="AA217" s="29"/>
      <c r="AB217" s="11"/>
    </row>
    <row r="218" spans="1:28">
      <c r="A218" s="60"/>
      <c r="B218" s="26"/>
      <c r="C218" s="26"/>
      <c r="D218" s="26"/>
      <c r="E218" s="32"/>
      <c r="F218" s="27"/>
      <c r="G218" s="27"/>
      <c r="H218" s="28"/>
      <c r="I218" s="28"/>
      <c r="J218" s="28"/>
      <c r="K218" s="28"/>
      <c r="L218" s="27"/>
      <c r="M218" s="27"/>
      <c r="N218" s="27"/>
      <c r="O218" s="11"/>
      <c r="P218" s="11"/>
      <c r="Q218" s="11"/>
      <c r="R218" s="12"/>
      <c r="S218" s="29"/>
      <c r="T218" s="29"/>
      <c r="U218" s="29"/>
      <c r="V218" s="29"/>
      <c r="W218" s="29"/>
      <c r="X218" s="29"/>
      <c r="Y218" s="29"/>
      <c r="Z218" s="29"/>
      <c r="AA218" s="29"/>
      <c r="AB218" s="11"/>
    </row>
    <row r="219" spans="1:28">
      <c r="A219" s="60"/>
      <c r="B219" s="26"/>
      <c r="C219" s="26"/>
      <c r="D219" s="26"/>
      <c r="E219" s="32"/>
      <c r="F219" s="27"/>
      <c r="G219" s="27"/>
      <c r="H219" s="28"/>
      <c r="I219" s="28"/>
      <c r="J219" s="28"/>
      <c r="K219" s="28"/>
      <c r="L219" s="27"/>
      <c r="M219" s="27"/>
      <c r="N219" s="27"/>
      <c r="O219" s="11"/>
      <c r="P219" s="11"/>
      <c r="Q219" s="11"/>
      <c r="R219" s="12"/>
      <c r="S219" s="29"/>
      <c r="T219" s="29"/>
      <c r="U219" s="29"/>
      <c r="V219" s="29"/>
      <c r="W219" s="29"/>
      <c r="X219" s="29"/>
      <c r="Y219" s="29"/>
      <c r="Z219" s="29"/>
      <c r="AA219" s="29"/>
      <c r="AB219" s="11"/>
    </row>
    <row r="220" spans="1:28">
      <c r="A220" s="60"/>
      <c r="B220" s="26"/>
      <c r="C220" s="26"/>
      <c r="D220" s="26"/>
      <c r="E220" s="32"/>
      <c r="F220" s="27"/>
      <c r="G220" s="27"/>
      <c r="H220" s="28"/>
      <c r="I220" s="28"/>
      <c r="J220" s="28"/>
      <c r="K220" s="28"/>
      <c r="L220" s="27"/>
      <c r="M220" s="27"/>
      <c r="N220" s="27"/>
      <c r="O220" s="11"/>
      <c r="P220" s="11"/>
      <c r="Q220" s="11"/>
      <c r="R220" s="12"/>
      <c r="S220" s="29"/>
      <c r="T220" s="29"/>
      <c r="U220" s="29"/>
      <c r="V220" s="29"/>
      <c r="W220" s="29"/>
      <c r="X220" s="29"/>
      <c r="Y220" s="29"/>
      <c r="Z220" s="29"/>
      <c r="AA220" s="29"/>
      <c r="AB220" s="11"/>
    </row>
    <row r="221" spans="1:28">
      <c r="A221" s="60"/>
      <c r="B221" s="26"/>
      <c r="C221" s="26"/>
      <c r="D221" s="26"/>
      <c r="E221" s="32"/>
      <c r="F221" s="27"/>
      <c r="G221" s="27"/>
      <c r="H221" s="28"/>
      <c r="I221" s="28"/>
      <c r="J221" s="28"/>
      <c r="K221" s="28"/>
      <c r="L221" s="27"/>
      <c r="M221" s="27"/>
      <c r="N221" s="27"/>
      <c r="O221" s="11"/>
      <c r="P221" s="11"/>
      <c r="Q221" s="11"/>
      <c r="R221" s="12"/>
      <c r="S221" s="29"/>
      <c r="T221" s="29"/>
      <c r="U221" s="29"/>
      <c r="V221" s="29"/>
      <c r="W221" s="29"/>
      <c r="X221" s="29"/>
      <c r="Y221" s="29"/>
      <c r="Z221" s="29"/>
      <c r="AA221" s="29"/>
      <c r="AB221" s="11"/>
    </row>
    <row r="222" spans="1:28">
      <c r="A222" s="60"/>
      <c r="B222" s="26"/>
      <c r="C222" s="26"/>
      <c r="D222" s="26"/>
      <c r="E222" s="32"/>
      <c r="F222" s="27"/>
      <c r="G222" s="27"/>
      <c r="H222" s="28"/>
      <c r="I222" s="28"/>
      <c r="J222" s="28"/>
      <c r="K222" s="28"/>
      <c r="L222" s="27"/>
      <c r="M222" s="27"/>
      <c r="N222" s="27"/>
      <c r="O222" s="11"/>
      <c r="P222" s="11"/>
      <c r="Q222" s="11"/>
      <c r="R222" s="12"/>
      <c r="S222" s="29"/>
      <c r="T222" s="29"/>
      <c r="U222" s="29"/>
      <c r="V222" s="29"/>
      <c r="W222" s="29"/>
      <c r="X222" s="29"/>
      <c r="Y222" s="29"/>
      <c r="Z222" s="29"/>
      <c r="AA222" s="29"/>
      <c r="AB222" s="11"/>
    </row>
    <row r="223" spans="1:28">
      <c r="A223" s="60"/>
      <c r="B223" s="26"/>
      <c r="C223" s="26"/>
      <c r="D223" s="26"/>
      <c r="E223" s="32"/>
      <c r="F223" s="27"/>
      <c r="G223" s="27"/>
      <c r="H223" s="28"/>
      <c r="I223" s="28"/>
      <c r="J223" s="28"/>
      <c r="K223" s="28"/>
      <c r="L223" s="27"/>
      <c r="M223" s="27"/>
      <c r="N223" s="27"/>
      <c r="O223" s="11"/>
      <c r="P223" s="11"/>
      <c r="Q223" s="11"/>
      <c r="R223" s="12"/>
      <c r="S223" s="29"/>
      <c r="T223" s="29"/>
      <c r="U223" s="29"/>
      <c r="V223" s="29"/>
      <c r="W223" s="29"/>
      <c r="X223" s="29"/>
      <c r="Y223" s="29"/>
      <c r="Z223" s="29"/>
      <c r="AA223" s="29"/>
      <c r="AB223" s="11"/>
    </row>
    <row r="224" spans="1:28">
      <c r="A224" s="60"/>
      <c r="B224" s="26"/>
      <c r="C224" s="26"/>
      <c r="D224" s="26"/>
      <c r="E224" s="32"/>
      <c r="F224" s="27"/>
      <c r="G224" s="27"/>
      <c r="H224" s="28"/>
      <c r="I224" s="28"/>
      <c r="J224" s="28"/>
      <c r="K224" s="28"/>
      <c r="L224" s="27"/>
      <c r="M224" s="27"/>
      <c r="N224" s="27"/>
      <c r="O224" s="11"/>
      <c r="P224" s="11"/>
      <c r="Q224" s="11"/>
      <c r="R224" s="12"/>
      <c r="S224" s="29"/>
      <c r="T224" s="29"/>
      <c r="U224" s="29"/>
      <c r="V224" s="29"/>
      <c r="W224" s="29"/>
      <c r="X224" s="29"/>
      <c r="Y224" s="29"/>
      <c r="Z224" s="29"/>
      <c r="AA224" s="29"/>
      <c r="AB224" s="11"/>
    </row>
    <row r="225" spans="1:28">
      <c r="A225" s="60"/>
      <c r="B225" s="26"/>
      <c r="C225" s="26"/>
      <c r="D225" s="26"/>
      <c r="E225" s="32"/>
      <c r="F225" s="27"/>
      <c r="G225" s="27"/>
      <c r="H225" s="28"/>
      <c r="I225" s="28"/>
      <c r="J225" s="28"/>
      <c r="K225" s="28"/>
      <c r="L225" s="27"/>
      <c r="M225" s="27"/>
      <c r="N225" s="27"/>
      <c r="O225" s="11"/>
      <c r="P225" s="11"/>
      <c r="Q225" s="11"/>
      <c r="R225" s="12"/>
      <c r="S225" s="29"/>
      <c r="T225" s="29"/>
      <c r="U225" s="29"/>
      <c r="V225" s="29"/>
      <c r="W225" s="29"/>
      <c r="X225" s="29"/>
      <c r="Y225" s="29"/>
      <c r="Z225" s="29"/>
      <c r="AA225" s="29"/>
      <c r="AB225" s="11"/>
    </row>
    <row r="226" spans="1:28">
      <c r="A226" s="60"/>
      <c r="B226" s="26"/>
      <c r="C226" s="26"/>
      <c r="D226" s="26"/>
      <c r="E226" s="32"/>
      <c r="F226" s="27"/>
      <c r="G226" s="27"/>
      <c r="H226" s="28"/>
      <c r="I226" s="28"/>
      <c r="J226" s="28"/>
      <c r="K226" s="28"/>
      <c r="L226" s="27"/>
      <c r="M226" s="27"/>
      <c r="N226" s="27"/>
      <c r="O226" s="11"/>
      <c r="P226" s="11"/>
      <c r="Q226" s="11"/>
      <c r="R226" s="12"/>
      <c r="S226" s="29"/>
      <c r="T226" s="29"/>
      <c r="U226" s="29"/>
      <c r="V226" s="29"/>
      <c r="W226" s="29"/>
      <c r="X226" s="29"/>
      <c r="Y226" s="29"/>
      <c r="Z226" s="29"/>
      <c r="AA226" s="29"/>
      <c r="AB226" s="11"/>
    </row>
    <row r="227" spans="1:28">
      <c r="A227" s="60"/>
      <c r="B227" s="26"/>
      <c r="C227" s="26"/>
      <c r="D227" s="26"/>
      <c r="E227" s="32"/>
      <c r="F227" s="27"/>
      <c r="G227" s="27"/>
      <c r="H227" s="28"/>
      <c r="I227" s="28"/>
      <c r="J227" s="28"/>
      <c r="K227" s="28"/>
      <c r="L227" s="27"/>
      <c r="M227" s="27"/>
      <c r="N227" s="27"/>
      <c r="O227" s="11"/>
      <c r="P227" s="11"/>
      <c r="Q227" s="11"/>
      <c r="R227" s="12"/>
      <c r="S227" s="29"/>
      <c r="T227" s="29"/>
      <c r="U227" s="29"/>
      <c r="V227" s="29"/>
      <c r="W227" s="29"/>
      <c r="X227" s="29"/>
      <c r="Y227" s="29"/>
      <c r="Z227" s="29"/>
      <c r="AA227" s="29"/>
      <c r="AB227" s="11"/>
    </row>
    <row r="228" spans="1:28">
      <c r="A228" s="60"/>
      <c r="B228" s="26"/>
      <c r="C228" s="26"/>
      <c r="D228" s="26"/>
      <c r="E228" s="32"/>
      <c r="F228" s="27"/>
      <c r="G228" s="27"/>
      <c r="H228" s="28"/>
      <c r="I228" s="28"/>
      <c r="J228" s="28"/>
      <c r="K228" s="28"/>
      <c r="L228" s="27"/>
      <c r="M228" s="27"/>
      <c r="N228" s="27"/>
      <c r="O228" s="11"/>
      <c r="P228" s="11"/>
      <c r="Q228" s="11"/>
      <c r="R228" s="12"/>
      <c r="S228" s="29"/>
      <c r="T228" s="29"/>
      <c r="U228" s="29"/>
      <c r="V228" s="29"/>
      <c r="W228" s="29"/>
      <c r="X228" s="29"/>
      <c r="Y228" s="29"/>
      <c r="Z228" s="29"/>
      <c r="AA228" s="29"/>
      <c r="AB228" s="11"/>
    </row>
    <row r="229" spans="1:28">
      <c r="A229" s="60"/>
      <c r="B229" s="26"/>
      <c r="C229" s="26"/>
      <c r="D229" s="26"/>
      <c r="E229" s="32"/>
      <c r="F229" s="27"/>
      <c r="G229" s="27"/>
      <c r="H229" s="28"/>
      <c r="I229" s="28"/>
      <c r="J229" s="28"/>
      <c r="K229" s="28"/>
      <c r="L229" s="27"/>
      <c r="M229" s="27"/>
      <c r="N229" s="27"/>
      <c r="O229" s="11"/>
      <c r="P229" s="11"/>
      <c r="Q229" s="11"/>
      <c r="R229" s="12"/>
      <c r="S229" s="29"/>
      <c r="T229" s="29"/>
      <c r="U229" s="29"/>
      <c r="V229" s="29"/>
      <c r="W229" s="29"/>
      <c r="X229" s="29"/>
      <c r="Y229" s="29"/>
      <c r="Z229" s="29"/>
      <c r="AA229" s="29"/>
      <c r="AB229" s="11"/>
    </row>
    <row r="230" spans="1:28">
      <c r="A230" s="60"/>
      <c r="B230" s="26"/>
      <c r="C230" s="26"/>
      <c r="D230" s="26"/>
      <c r="E230" s="32"/>
      <c r="F230" s="27"/>
      <c r="G230" s="27"/>
      <c r="H230" s="28"/>
      <c r="I230" s="28"/>
      <c r="J230" s="28"/>
      <c r="K230" s="28"/>
      <c r="L230" s="27"/>
      <c r="M230" s="27"/>
      <c r="N230" s="27"/>
      <c r="O230" s="11"/>
      <c r="P230" s="11"/>
      <c r="Q230" s="11"/>
      <c r="R230" s="12"/>
      <c r="S230" s="29"/>
      <c r="T230" s="29"/>
      <c r="U230" s="29"/>
      <c r="V230" s="29"/>
      <c r="W230" s="29"/>
      <c r="X230" s="29"/>
      <c r="Y230" s="29"/>
      <c r="Z230" s="29"/>
      <c r="AA230" s="29"/>
      <c r="AB230" s="11"/>
    </row>
    <row r="231" spans="1:28">
      <c r="A231" s="60"/>
      <c r="B231" s="26"/>
      <c r="C231" s="26"/>
      <c r="D231" s="26"/>
      <c r="E231" s="32"/>
      <c r="F231" s="27"/>
      <c r="G231" s="27"/>
      <c r="H231" s="28"/>
      <c r="I231" s="28"/>
      <c r="J231" s="28"/>
      <c r="K231" s="28"/>
      <c r="L231" s="27"/>
      <c r="M231" s="27"/>
      <c r="N231" s="27"/>
      <c r="O231" s="11"/>
      <c r="P231" s="11"/>
      <c r="Q231" s="11"/>
      <c r="R231" s="12"/>
      <c r="S231" s="29"/>
      <c r="T231" s="29"/>
      <c r="U231" s="29"/>
      <c r="V231" s="29"/>
      <c r="W231" s="29"/>
      <c r="X231" s="29"/>
      <c r="Y231" s="29"/>
      <c r="Z231" s="29"/>
      <c r="AA231" s="29"/>
      <c r="AB231" s="11"/>
    </row>
    <row r="232" spans="1:28">
      <c r="A232" s="60"/>
      <c r="B232" s="26"/>
      <c r="C232" s="26"/>
      <c r="D232" s="26"/>
      <c r="E232" s="32"/>
      <c r="F232" s="27"/>
      <c r="G232" s="27"/>
      <c r="H232" s="28"/>
      <c r="I232" s="28"/>
      <c r="J232" s="28"/>
      <c r="K232" s="28"/>
      <c r="L232" s="27"/>
      <c r="M232" s="27"/>
      <c r="N232" s="27"/>
      <c r="O232" s="11"/>
      <c r="P232" s="11"/>
      <c r="Q232" s="11"/>
      <c r="R232" s="12"/>
      <c r="S232" s="29"/>
      <c r="T232" s="29"/>
      <c r="U232" s="29"/>
      <c r="V232" s="29"/>
      <c r="W232" s="29"/>
      <c r="X232" s="29"/>
      <c r="Y232" s="29"/>
      <c r="Z232" s="29"/>
      <c r="AA232" s="29"/>
      <c r="AB232" s="11"/>
    </row>
    <row r="233" spans="1:28">
      <c r="A233" s="60"/>
      <c r="B233" s="26"/>
      <c r="C233" s="26"/>
      <c r="D233" s="26"/>
      <c r="E233" s="32"/>
      <c r="F233" s="27"/>
      <c r="G233" s="27"/>
      <c r="H233" s="28"/>
      <c r="I233" s="28"/>
      <c r="J233" s="28"/>
      <c r="K233" s="28"/>
      <c r="L233" s="27"/>
      <c r="M233" s="27"/>
      <c r="N233" s="27"/>
      <c r="O233" s="11"/>
      <c r="P233" s="11"/>
      <c r="Q233" s="11"/>
      <c r="R233" s="12"/>
      <c r="S233" s="29"/>
      <c r="T233" s="29"/>
      <c r="U233" s="29"/>
      <c r="V233" s="29"/>
      <c r="W233" s="29"/>
      <c r="X233" s="29"/>
      <c r="Y233" s="29"/>
      <c r="Z233" s="29"/>
      <c r="AA233" s="29"/>
      <c r="AB233" s="11"/>
    </row>
    <row r="234" spans="1:28">
      <c r="A234" s="60"/>
      <c r="B234" s="26"/>
      <c r="C234" s="26"/>
      <c r="D234" s="26"/>
      <c r="E234" s="32"/>
      <c r="F234" s="27"/>
      <c r="G234" s="27"/>
      <c r="H234" s="28"/>
      <c r="I234" s="28"/>
      <c r="J234" s="28"/>
      <c r="K234" s="28"/>
      <c r="L234" s="27"/>
      <c r="M234" s="27"/>
      <c r="N234" s="27"/>
      <c r="O234" s="11"/>
      <c r="P234" s="11"/>
      <c r="Q234" s="11"/>
      <c r="R234" s="12"/>
      <c r="S234" s="29"/>
      <c r="T234" s="29"/>
      <c r="U234" s="29"/>
      <c r="V234" s="29"/>
      <c r="W234" s="29"/>
      <c r="X234" s="29"/>
      <c r="Y234" s="29"/>
      <c r="Z234" s="29"/>
      <c r="AA234" s="29"/>
      <c r="AB234" s="11"/>
    </row>
    <row r="235" spans="1:28">
      <c r="A235" s="60"/>
      <c r="B235" s="26"/>
      <c r="C235" s="26"/>
      <c r="D235" s="26"/>
      <c r="E235" s="32"/>
      <c r="F235" s="27"/>
      <c r="G235" s="27"/>
      <c r="H235" s="28"/>
      <c r="I235" s="28"/>
      <c r="J235" s="28"/>
      <c r="K235" s="28"/>
      <c r="L235" s="27"/>
      <c r="M235" s="27"/>
      <c r="N235" s="27"/>
      <c r="O235" s="11"/>
      <c r="P235" s="11"/>
      <c r="Q235" s="11"/>
      <c r="R235" s="12"/>
      <c r="S235" s="29"/>
      <c r="T235" s="29"/>
      <c r="U235" s="29"/>
      <c r="V235" s="29"/>
      <c r="W235" s="29"/>
      <c r="X235" s="29"/>
      <c r="Y235" s="29"/>
      <c r="Z235" s="29"/>
      <c r="AA235" s="29"/>
      <c r="AB235" s="11"/>
    </row>
    <row r="236" spans="1:28">
      <c r="A236" s="60"/>
      <c r="B236" s="26"/>
      <c r="C236" s="26"/>
      <c r="D236" s="26"/>
      <c r="E236" s="32"/>
      <c r="F236" s="27"/>
      <c r="G236" s="27"/>
      <c r="H236" s="28"/>
      <c r="I236" s="28"/>
      <c r="J236" s="28"/>
      <c r="K236" s="28"/>
      <c r="L236" s="27"/>
      <c r="M236" s="27"/>
      <c r="N236" s="27"/>
      <c r="O236" s="11"/>
      <c r="P236" s="11"/>
      <c r="Q236" s="11"/>
      <c r="R236" s="12"/>
      <c r="S236" s="29"/>
      <c r="T236" s="29"/>
      <c r="U236" s="29"/>
      <c r="V236" s="29"/>
      <c r="W236" s="29"/>
      <c r="X236" s="29"/>
      <c r="Y236" s="29"/>
      <c r="Z236" s="29"/>
      <c r="AA236" s="29"/>
      <c r="AB236" s="11"/>
    </row>
    <row r="237" spans="1:28">
      <c r="A237" s="60"/>
      <c r="B237" s="26"/>
      <c r="C237" s="26"/>
      <c r="D237" s="26"/>
      <c r="E237" s="32"/>
      <c r="F237" s="27"/>
      <c r="G237" s="27"/>
      <c r="H237" s="28"/>
      <c r="I237" s="28"/>
      <c r="J237" s="28"/>
      <c r="K237" s="28"/>
      <c r="L237" s="27"/>
      <c r="M237" s="27"/>
      <c r="N237" s="27"/>
      <c r="O237" s="11"/>
      <c r="P237" s="11"/>
      <c r="Q237" s="11"/>
      <c r="R237" s="12"/>
      <c r="S237" s="29"/>
      <c r="T237" s="29"/>
      <c r="U237" s="29"/>
      <c r="V237" s="29"/>
      <c r="W237" s="29"/>
      <c r="X237" s="29"/>
      <c r="Y237" s="29"/>
      <c r="Z237" s="29"/>
      <c r="AA237" s="29"/>
      <c r="AB237" s="11"/>
    </row>
    <row r="238" spans="1:28">
      <c r="A238" s="60"/>
      <c r="B238" s="26"/>
      <c r="C238" s="26"/>
      <c r="D238" s="26"/>
      <c r="E238" s="32"/>
      <c r="F238" s="27"/>
      <c r="G238" s="27"/>
      <c r="H238" s="28"/>
      <c r="I238" s="28"/>
      <c r="J238" s="28"/>
      <c r="K238" s="28"/>
      <c r="L238" s="27"/>
      <c r="M238" s="27"/>
      <c r="N238" s="27"/>
      <c r="O238" s="11"/>
      <c r="P238" s="11"/>
      <c r="Q238" s="11"/>
      <c r="R238" s="12"/>
      <c r="S238" s="29"/>
      <c r="T238" s="29"/>
      <c r="U238" s="29"/>
      <c r="V238" s="29"/>
      <c r="W238" s="29"/>
      <c r="X238" s="29"/>
      <c r="Y238" s="29"/>
      <c r="Z238" s="29"/>
      <c r="AA238" s="29"/>
      <c r="AB238" s="11"/>
    </row>
    <row r="239" spans="1:28">
      <c r="A239" s="60"/>
      <c r="B239" s="26"/>
      <c r="C239" s="26"/>
      <c r="D239" s="26"/>
      <c r="E239" s="32"/>
      <c r="F239" s="27"/>
      <c r="G239" s="27"/>
      <c r="H239" s="28"/>
      <c r="I239" s="28"/>
      <c r="J239" s="28"/>
      <c r="K239" s="28"/>
      <c r="L239" s="27"/>
      <c r="M239" s="27"/>
      <c r="N239" s="27"/>
      <c r="O239" s="11"/>
      <c r="P239" s="11"/>
      <c r="Q239" s="11"/>
      <c r="R239" s="12"/>
      <c r="S239" s="29"/>
      <c r="T239" s="29"/>
      <c r="U239" s="29"/>
      <c r="V239" s="29"/>
      <c r="W239" s="29"/>
      <c r="X239" s="29"/>
      <c r="Y239" s="29"/>
      <c r="Z239" s="29"/>
      <c r="AA239" s="29"/>
      <c r="AB239" s="11"/>
    </row>
    <row r="240" spans="1:28">
      <c r="A240" s="60"/>
      <c r="B240" s="26"/>
      <c r="C240" s="26"/>
      <c r="D240" s="26"/>
      <c r="E240" s="32"/>
      <c r="F240" s="27"/>
      <c r="G240" s="27"/>
      <c r="H240" s="28"/>
      <c r="I240" s="28"/>
      <c r="J240" s="28"/>
      <c r="K240" s="28"/>
      <c r="L240" s="27"/>
      <c r="M240" s="27"/>
      <c r="N240" s="27"/>
      <c r="O240" s="11"/>
      <c r="P240" s="11"/>
      <c r="Q240" s="11"/>
      <c r="R240" s="12"/>
      <c r="S240" s="29"/>
      <c r="T240" s="29"/>
      <c r="U240" s="29"/>
      <c r="V240" s="29"/>
      <c r="W240" s="29"/>
      <c r="X240" s="29"/>
      <c r="Y240" s="29"/>
      <c r="Z240" s="29"/>
      <c r="AA240" s="29"/>
      <c r="AB240" s="11"/>
    </row>
    <row r="241" spans="1:28">
      <c r="A241" s="60"/>
      <c r="B241" s="26"/>
      <c r="C241" s="26"/>
      <c r="D241" s="26"/>
      <c r="E241" s="32"/>
      <c r="F241" s="27"/>
      <c r="G241" s="27"/>
      <c r="H241" s="28"/>
      <c r="I241" s="28"/>
      <c r="J241" s="28"/>
      <c r="K241" s="28"/>
      <c r="L241" s="27"/>
      <c r="M241" s="27"/>
      <c r="N241" s="27"/>
      <c r="O241" s="11"/>
      <c r="P241" s="11"/>
      <c r="Q241" s="11"/>
      <c r="R241" s="12"/>
      <c r="S241" s="29"/>
      <c r="T241" s="29"/>
      <c r="U241" s="29"/>
      <c r="V241" s="29"/>
      <c r="W241" s="29"/>
      <c r="X241" s="29"/>
      <c r="Y241" s="29"/>
      <c r="Z241" s="29"/>
      <c r="AA241" s="29"/>
      <c r="AB241" s="11"/>
    </row>
    <row r="242" spans="1:28">
      <c r="A242" s="60"/>
      <c r="B242" s="26"/>
      <c r="C242" s="26"/>
      <c r="D242" s="26"/>
      <c r="E242" s="32"/>
      <c r="F242" s="27"/>
      <c r="G242" s="27"/>
      <c r="H242" s="28"/>
      <c r="I242" s="28"/>
      <c r="J242" s="28"/>
      <c r="K242" s="28"/>
      <c r="L242" s="27"/>
      <c r="M242" s="27"/>
      <c r="N242" s="27"/>
      <c r="O242" s="11"/>
      <c r="P242" s="11"/>
      <c r="Q242" s="11"/>
      <c r="R242" s="12"/>
      <c r="S242" s="29"/>
      <c r="T242" s="29"/>
      <c r="U242" s="29"/>
      <c r="V242" s="29"/>
      <c r="W242" s="29"/>
      <c r="X242" s="29"/>
      <c r="Y242" s="29"/>
      <c r="Z242" s="29"/>
      <c r="AA242" s="29"/>
      <c r="AB242" s="11"/>
    </row>
    <row r="243" spans="1:28">
      <c r="A243" s="60"/>
      <c r="B243" s="26"/>
      <c r="C243" s="26"/>
      <c r="D243" s="26"/>
      <c r="E243" s="32"/>
      <c r="F243" s="27"/>
      <c r="G243" s="27"/>
      <c r="H243" s="28"/>
      <c r="I243" s="28"/>
      <c r="J243" s="28"/>
      <c r="K243" s="28"/>
      <c r="L243" s="27"/>
      <c r="M243" s="27"/>
      <c r="N243" s="27"/>
      <c r="O243" s="11"/>
      <c r="P243" s="11"/>
      <c r="Q243" s="11"/>
      <c r="R243" s="12"/>
      <c r="S243" s="29"/>
      <c r="T243" s="29"/>
      <c r="U243" s="29"/>
      <c r="V243" s="29"/>
      <c r="W243" s="29"/>
      <c r="X243" s="29"/>
      <c r="Y243" s="29"/>
      <c r="Z243" s="29"/>
      <c r="AA243" s="29"/>
      <c r="AB243" s="11"/>
    </row>
    <row r="244" spans="1:28">
      <c r="A244" s="60"/>
      <c r="B244" s="26"/>
      <c r="C244" s="26"/>
      <c r="D244" s="26"/>
      <c r="E244" s="32"/>
      <c r="F244" s="27"/>
      <c r="G244" s="27"/>
      <c r="H244" s="28"/>
      <c r="I244" s="28"/>
      <c r="J244" s="28"/>
      <c r="K244" s="28"/>
      <c r="L244" s="27"/>
      <c r="M244" s="27"/>
      <c r="N244" s="27"/>
      <c r="O244" s="11"/>
      <c r="P244" s="11"/>
      <c r="Q244" s="11"/>
      <c r="R244" s="12"/>
      <c r="S244" s="29"/>
      <c r="T244" s="29"/>
      <c r="U244" s="29"/>
      <c r="V244" s="29"/>
      <c r="W244" s="29"/>
      <c r="X244" s="29"/>
      <c r="Y244" s="29"/>
      <c r="Z244" s="29"/>
      <c r="AA244" s="29"/>
      <c r="AB244" s="11"/>
    </row>
    <row r="245" spans="1:28">
      <c r="A245" s="60"/>
      <c r="B245" s="26"/>
      <c r="C245" s="26"/>
      <c r="D245" s="26"/>
      <c r="E245" s="32"/>
      <c r="F245" s="27"/>
      <c r="G245" s="27"/>
      <c r="H245" s="28"/>
      <c r="I245" s="28"/>
      <c r="J245" s="28"/>
      <c r="K245" s="28"/>
      <c r="L245" s="27"/>
      <c r="M245" s="27"/>
      <c r="N245" s="27"/>
      <c r="O245" s="11"/>
      <c r="P245" s="11"/>
      <c r="Q245" s="11"/>
      <c r="R245" s="12"/>
      <c r="S245" s="29"/>
      <c r="T245" s="29"/>
      <c r="U245" s="29"/>
      <c r="V245" s="29"/>
      <c r="W245" s="29"/>
      <c r="X245" s="29"/>
      <c r="Y245" s="29"/>
      <c r="Z245" s="29"/>
      <c r="AA245" s="29"/>
      <c r="AB245" s="11"/>
    </row>
    <row r="246" spans="1:28">
      <c r="A246" s="60"/>
      <c r="B246" s="26"/>
      <c r="C246" s="26"/>
      <c r="D246" s="26"/>
      <c r="E246" s="32"/>
      <c r="F246" s="27"/>
      <c r="G246" s="27"/>
      <c r="H246" s="28"/>
      <c r="I246" s="28"/>
      <c r="J246" s="28"/>
      <c r="K246" s="28"/>
      <c r="L246" s="27"/>
      <c r="M246" s="27"/>
      <c r="N246" s="27"/>
      <c r="O246" s="11"/>
      <c r="P246" s="11"/>
      <c r="Q246" s="11"/>
      <c r="R246" s="12"/>
      <c r="S246" s="29"/>
      <c r="T246" s="29"/>
      <c r="U246" s="29"/>
      <c r="V246" s="29"/>
      <c r="W246" s="29"/>
      <c r="X246" s="29"/>
      <c r="Y246" s="29"/>
      <c r="Z246" s="29"/>
      <c r="AA246" s="29"/>
      <c r="AB246" s="11"/>
    </row>
    <row r="247" spans="1:28">
      <c r="A247" s="60"/>
      <c r="B247" s="26"/>
      <c r="C247" s="26"/>
      <c r="D247" s="26"/>
      <c r="E247" s="32"/>
      <c r="F247" s="27"/>
      <c r="G247" s="27"/>
      <c r="H247" s="28"/>
      <c r="I247" s="28"/>
      <c r="J247" s="28"/>
      <c r="K247" s="28"/>
      <c r="L247" s="27"/>
      <c r="M247" s="27"/>
      <c r="N247" s="27"/>
      <c r="O247" s="11"/>
      <c r="P247" s="11"/>
      <c r="Q247" s="11"/>
      <c r="R247" s="12"/>
      <c r="S247" s="29"/>
      <c r="T247" s="29"/>
      <c r="U247" s="29"/>
      <c r="V247" s="29"/>
      <c r="W247" s="29"/>
      <c r="X247" s="29"/>
      <c r="Y247" s="29"/>
      <c r="Z247" s="29"/>
      <c r="AA247" s="29"/>
      <c r="AB247" s="11"/>
    </row>
    <row r="248" spans="1:28">
      <c r="A248" s="60"/>
      <c r="B248" s="26"/>
      <c r="C248" s="26"/>
      <c r="D248" s="26"/>
      <c r="E248" s="32"/>
      <c r="F248" s="27"/>
      <c r="G248" s="27"/>
      <c r="H248" s="28"/>
      <c r="I248" s="28"/>
      <c r="J248" s="28"/>
      <c r="K248" s="28"/>
      <c r="L248" s="27"/>
      <c r="M248" s="27"/>
      <c r="N248" s="27"/>
      <c r="O248" s="11"/>
      <c r="P248" s="11"/>
      <c r="Q248" s="11"/>
      <c r="R248" s="12"/>
      <c r="S248" s="29"/>
      <c r="T248" s="29"/>
      <c r="U248" s="29"/>
      <c r="V248" s="29"/>
      <c r="W248" s="29"/>
      <c r="X248" s="29"/>
      <c r="Y248" s="29"/>
      <c r="Z248" s="29"/>
      <c r="AA248" s="29"/>
      <c r="AB248" s="11"/>
    </row>
    <row r="249" spans="1:28">
      <c r="A249" s="60"/>
      <c r="B249" s="26"/>
      <c r="C249" s="26"/>
      <c r="D249" s="26"/>
      <c r="E249" s="32"/>
      <c r="F249" s="27"/>
      <c r="G249" s="27"/>
      <c r="H249" s="28"/>
      <c r="I249" s="28"/>
      <c r="J249" s="28"/>
      <c r="K249" s="28"/>
      <c r="L249" s="27"/>
      <c r="M249" s="27"/>
      <c r="N249" s="27"/>
      <c r="O249" s="11"/>
      <c r="P249" s="11"/>
      <c r="Q249" s="11"/>
      <c r="R249" s="12"/>
      <c r="S249" s="29"/>
      <c r="T249" s="29"/>
      <c r="U249" s="29"/>
      <c r="V249" s="29"/>
      <c r="W249" s="29"/>
      <c r="X249" s="29"/>
      <c r="Y249" s="29"/>
      <c r="Z249" s="29"/>
      <c r="AA249" s="29"/>
      <c r="AB249" s="11"/>
    </row>
    <row r="250" spans="1:28">
      <c r="A250" s="60"/>
      <c r="B250" s="26"/>
      <c r="C250" s="26"/>
      <c r="D250" s="26"/>
      <c r="E250" s="32"/>
      <c r="F250" s="27"/>
      <c r="G250" s="27"/>
      <c r="H250" s="28"/>
      <c r="I250" s="28"/>
      <c r="J250" s="28"/>
      <c r="K250" s="28"/>
      <c r="L250" s="27"/>
      <c r="M250" s="27"/>
      <c r="N250" s="27"/>
      <c r="O250" s="11"/>
      <c r="P250" s="11"/>
      <c r="Q250" s="11"/>
      <c r="R250" s="12"/>
      <c r="S250" s="29"/>
      <c r="T250" s="29"/>
      <c r="U250" s="29"/>
      <c r="V250" s="29"/>
      <c r="W250" s="29"/>
      <c r="X250" s="29"/>
      <c r="Y250" s="29"/>
      <c r="Z250" s="29"/>
      <c r="AA250" s="29"/>
      <c r="AB250" s="11"/>
    </row>
    <row r="251" spans="1:28">
      <c r="A251" s="60"/>
      <c r="B251" s="26"/>
      <c r="C251" s="26"/>
      <c r="D251" s="26"/>
      <c r="E251" s="32"/>
      <c r="F251" s="27"/>
      <c r="G251" s="27"/>
      <c r="H251" s="28"/>
      <c r="I251" s="28"/>
      <c r="J251" s="28"/>
      <c r="K251" s="28"/>
      <c r="L251" s="27"/>
      <c r="M251" s="27"/>
      <c r="N251" s="27"/>
      <c r="O251" s="11"/>
      <c r="P251" s="11"/>
      <c r="Q251" s="11"/>
      <c r="R251" s="12"/>
      <c r="S251" s="29"/>
      <c r="T251" s="29"/>
      <c r="U251" s="29"/>
      <c r="V251" s="29"/>
      <c r="W251" s="29"/>
      <c r="X251" s="29"/>
      <c r="Y251" s="29"/>
      <c r="Z251" s="29"/>
      <c r="AA251" s="29"/>
      <c r="AB251" s="11"/>
    </row>
    <row r="252" spans="1:28">
      <c r="A252" s="60"/>
      <c r="B252" s="26"/>
      <c r="C252" s="26"/>
      <c r="D252" s="26"/>
      <c r="E252" s="32"/>
      <c r="F252" s="27"/>
      <c r="G252" s="27"/>
      <c r="H252" s="28"/>
      <c r="I252" s="28"/>
      <c r="J252" s="28"/>
      <c r="K252" s="28"/>
      <c r="L252" s="27"/>
      <c r="M252" s="27"/>
      <c r="N252" s="27"/>
      <c r="O252" s="11"/>
      <c r="P252" s="11"/>
      <c r="Q252" s="11"/>
      <c r="R252" s="12"/>
      <c r="S252" s="29"/>
      <c r="T252" s="29"/>
      <c r="U252" s="29"/>
      <c r="V252" s="29"/>
      <c r="W252" s="29"/>
      <c r="X252" s="29"/>
      <c r="Y252" s="29"/>
      <c r="Z252" s="29"/>
      <c r="AA252" s="29"/>
      <c r="AB252" s="11"/>
    </row>
    <row r="253" spans="1:28">
      <c r="A253" s="60"/>
      <c r="B253" s="26"/>
      <c r="C253" s="26"/>
      <c r="D253" s="26"/>
      <c r="E253" s="32"/>
      <c r="F253" s="27"/>
      <c r="G253" s="27"/>
      <c r="H253" s="28"/>
      <c r="I253" s="28"/>
      <c r="J253" s="28"/>
      <c r="K253" s="28"/>
      <c r="L253" s="27"/>
      <c r="M253" s="27"/>
      <c r="N253" s="27"/>
      <c r="O253" s="11"/>
      <c r="P253" s="11"/>
      <c r="Q253" s="11"/>
      <c r="R253" s="12"/>
      <c r="S253" s="29"/>
      <c r="T253" s="29"/>
      <c r="U253" s="29"/>
      <c r="V253" s="29"/>
      <c r="W253" s="29"/>
      <c r="X253" s="29"/>
      <c r="Y253" s="29"/>
      <c r="Z253" s="29"/>
      <c r="AA253" s="29"/>
      <c r="AB253" s="11"/>
    </row>
    <row r="254" spans="1:28">
      <c r="A254" s="60"/>
      <c r="B254" s="26"/>
      <c r="C254" s="26"/>
      <c r="D254" s="26"/>
      <c r="E254" s="32"/>
      <c r="F254" s="27"/>
      <c r="G254" s="27"/>
      <c r="H254" s="28"/>
      <c r="I254" s="28"/>
      <c r="J254" s="28"/>
      <c r="K254" s="28"/>
      <c r="L254" s="27"/>
      <c r="M254" s="27"/>
      <c r="N254" s="27"/>
      <c r="O254" s="11"/>
      <c r="P254" s="11"/>
      <c r="Q254" s="11"/>
      <c r="R254" s="12"/>
      <c r="S254" s="29"/>
      <c r="T254" s="29"/>
      <c r="U254" s="29"/>
      <c r="V254" s="29"/>
      <c r="W254" s="29"/>
      <c r="X254" s="29"/>
      <c r="Y254" s="29"/>
      <c r="Z254" s="29"/>
      <c r="AA254" s="29"/>
      <c r="AB254" s="11"/>
    </row>
    <row r="255" spans="1:28">
      <c r="A255" s="60"/>
      <c r="B255" s="26"/>
      <c r="C255" s="26"/>
      <c r="D255" s="26"/>
      <c r="E255" s="32"/>
      <c r="F255" s="27"/>
      <c r="G255" s="27"/>
      <c r="H255" s="28"/>
      <c r="I255" s="28"/>
      <c r="J255" s="28"/>
      <c r="K255" s="28"/>
      <c r="L255" s="27"/>
      <c r="M255" s="27"/>
      <c r="N255" s="27"/>
      <c r="O255" s="11"/>
      <c r="P255" s="11"/>
      <c r="Q255" s="11"/>
      <c r="R255" s="12"/>
      <c r="S255" s="29"/>
      <c r="T255" s="29"/>
      <c r="U255" s="29"/>
      <c r="V255" s="29"/>
      <c r="W255" s="29"/>
      <c r="X255" s="29"/>
      <c r="Y255" s="29"/>
      <c r="Z255" s="29"/>
      <c r="AA255" s="29"/>
      <c r="AB255" s="11"/>
    </row>
    <row r="256" spans="1:28">
      <c r="A256" s="60"/>
      <c r="B256" s="26"/>
      <c r="C256" s="26"/>
      <c r="D256" s="26"/>
      <c r="E256" s="32"/>
      <c r="F256" s="27"/>
      <c r="G256" s="27"/>
      <c r="H256" s="28"/>
      <c r="I256" s="28"/>
      <c r="J256" s="28"/>
      <c r="K256" s="28"/>
      <c r="L256" s="27"/>
      <c r="M256" s="27"/>
      <c r="N256" s="27"/>
      <c r="O256" s="11"/>
      <c r="P256" s="11"/>
      <c r="Q256" s="11"/>
      <c r="R256" s="12"/>
      <c r="S256" s="29"/>
      <c r="T256" s="29"/>
      <c r="U256" s="29"/>
      <c r="V256" s="29"/>
      <c r="W256" s="29"/>
      <c r="X256" s="29"/>
      <c r="Y256" s="29"/>
      <c r="Z256" s="29"/>
      <c r="AA256" s="29"/>
      <c r="AB256" s="11"/>
    </row>
    <row r="257" spans="1:28">
      <c r="A257" s="60"/>
      <c r="B257" s="26"/>
      <c r="C257" s="26"/>
      <c r="D257" s="26"/>
      <c r="E257" s="32"/>
      <c r="F257" s="27"/>
      <c r="G257" s="27"/>
      <c r="H257" s="28"/>
      <c r="I257" s="28"/>
      <c r="J257" s="28"/>
      <c r="K257" s="28"/>
      <c r="L257" s="27"/>
      <c r="M257" s="27"/>
      <c r="N257" s="27"/>
      <c r="O257" s="11"/>
      <c r="P257" s="11"/>
      <c r="Q257" s="11"/>
      <c r="R257" s="12"/>
      <c r="S257" s="29"/>
      <c r="T257" s="29"/>
      <c r="U257" s="29"/>
      <c r="V257" s="29"/>
      <c r="W257" s="29"/>
      <c r="X257" s="29"/>
      <c r="Y257" s="29"/>
      <c r="Z257" s="29"/>
      <c r="AA257" s="29"/>
      <c r="AB257" s="11"/>
    </row>
    <row r="258" spans="1:28">
      <c r="A258" s="60"/>
      <c r="B258" s="26"/>
      <c r="C258" s="26"/>
      <c r="D258" s="26"/>
      <c r="E258" s="32"/>
      <c r="F258" s="27"/>
      <c r="G258" s="27"/>
      <c r="H258" s="28"/>
      <c r="I258" s="28"/>
      <c r="J258" s="28"/>
      <c r="K258" s="28"/>
      <c r="L258" s="27"/>
      <c r="M258" s="27"/>
      <c r="N258" s="27"/>
      <c r="O258" s="11"/>
      <c r="P258" s="11"/>
      <c r="Q258" s="11"/>
      <c r="R258" s="12"/>
      <c r="S258" s="29"/>
      <c r="T258" s="29"/>
      <c r="U258" s="29"/>
      <c r="V258" s="29"/>
      <c r="W258" s="29"/>
      <c r="X258" s="29"/>
      <c r="Y258" s="29"/>
      <c r="Z258" s="29"/>
      <c r="AA258" s="29"/>
      <c r="AB258" s="11"/>
    </row>
    <row r="259" spans="1:28">
      <c r="A259" s="60"/>
      <c r="B259" s="26"/>
      <c r="C259" s="26"/>
      <c r="D259" s="26"/>
      <c r="E259" s="32"/>
      <c r="F259" s="27"/>
      <c r="G259" s="27"/>
      <c r="H259" s="28"/>
      <c r="I259" s="28"/>
      <c r="J259" s="28"/>
      <c r="K259" s="28"/>
      <c r="L259" s="27"/>
      <c r="M259" s="27"/>
      <c r="N259" s="27"/>
      <c r="O259" s="11"/>
      <c r="P259" s="11"/>
      <c r="Q259" s="11"/>
      <c r="R259" s="12"/>
      <c r="S259" s="29"/>
      <c r="T259" s="29"/>
      <c r="U259" s="29"/>
      <c r="V259" s="29"/>
      <c r="W259" s="29"/>
      <c r="X259" s="29"/>
      <c r="Y259" s="29"/>
      <c r="Z259" s="29"/>
      <c r="AA259" s="29"/>
      <c r="AB259" s="11"/>
    </row>
    <row r="260" spans="1:28">
      <c r="A260" s="60"/>
      <c r="B260" s="26"/>
      <c r="C260" s="26"/>
      <c r="D260" s="26"/>
      <c r="E260" s="32"/>
      <c r="F260" s="27"/>
      <c r="G260" s="27"/>
      <c r="H260" s="28"/>
      <c r="I260" s="28"/>
      <c r="J260" s="28"/>
      <c r="K260" s="28"/>
      <c r="L260" s="27"/>
      <c r="M260" s="27"/>
      <c r="N260" s="27"/>
      <c r="O260" s="11"/>
      <c r="P260" s="11"/>
      <c r="Q260" s="11"/>
      <c r="R260" s="12"/>
      <c r="S260" s="29"/>
      <c r="T260" s="29"/>
      <c r="U260" s="29"/>
      <c r="V260" s="29"/>
      <c r="W260" s="29"/>
      <c r="X260" s="29"/>
      <c r="Y260" s="29"/>
      <c r="Z260" s="29"/>
      <c r="AA260" s="29"/>
      <c r="AB260" s="11"/>
    </row>
    <row r="261" spans="1:28">
      <c r="A261" s="60"/>
      <c r="B261" s="26"/>
      <c r="C261" s="26"/>
      <c r="D261" s="26"/>
      <c r="E261" s="32"/>
      <c r="F261" s="27"/>
      <c r="G261" s="27"/>
      <c r="H261" s="28"/>
      <c r="I261" s="28"/>
      <c r="J261" s="28"/>
      <c r="K261" s="28"/>
      <c r="L261" s="27"/>
      <c r="M261" s="27"/>
      <c r="N261" s="27"/>
      <c r="O261" s="11"/>
      <c r="P261" s="11"/>
      <c r="Q261" s="11"/>
      <c r="R261" s="12"/>
      <c r="S261" s="29"/>
      <c r="T261" s="29"/>
      <c r="U261" s="29"/>
      <c r="V261" s="29"/>
      <c r="W261" s="29"/>
      <c r="X261" s="29"/>
      <c r="Y261" s="29"/>
      <c r="Z261" s="29"/>
      <c r="AA261" s="29"/>
      <c r="AB261" s="11"/>
    </row>
    <row r="262" spans="1:28">
      <c r="A262" s="60"/>
      <c r="B262" s="26"/>
      <c r="C262" s="26"/>
      <c r="D262" s="26"/>
      <c r="E262" s="32"/>
      <c r="F262" s="27"/>
      <c r="G262" s="27"/>
      <c r="H262" s="28"/>
      <c r="I262" s="28"/>
      <c r="J262" s="28"/>
      <c r="K262" s="28"/>
      <c r="L262" s="27"/>
      <c r="M262" s="27"/>
      <c r="N262" s="27"/>
      <c r="O262" s="11"/>
      <c r="P262" s="11"/>
      <c r="Q262" s="11"/>
      <c r="R262" s="12"/>
      <c r="S262" s="29"/>
      <c r="T262" s="29"/>
      <c r="U262" s="29"/>
      <c r="V262" s="29"/>
      <c r="W262" s="29"/>
      <c r="X262" s="29"/>
      <c r="Y262" s="29"/>
      <c r="Z262" s="29"/>
      <c r="AA262" s="29"/>
      <c r="AB262" s="11"/>
    </row>
    <row r="263" spans="1:28">
      <c r="A263" s="60"/>
      <c r="B263" s="26"/>
      <c r="C263" s="26"/>
      <c r="D263" s="26"/>
      <c r="E263" s="32"/>
      <c r="F263" s="27"/>
      <c r="G263" s="27"/>
      <c r="H263" s="28"/>
      <c r="I263" s="28"/>
      <c r="J263" s="28"/>
      <c r="K263" s="28"/>
      <c r="L263" s="27"/>
      <c r="M263" s="27"/>
      <c r="N263" s="27"/>
      <c r="O263" s="11"/>
      <c r="P263" s="11"/>
      <c r="Q263" s="11"/>
      <c r="R263" s="12"/>
      <c r="S263" s="29"/>
      <c r="T263" s="29"/>
      <c r="U263" s="29"/>
      <c r="V263" s="29"/>
      <c r="W263" s="29"/>
      <c r="X263" s="29"/>
      <c r="Y263" s="29"/>
      <c r="Z263" s="29"/>
      <c r="AA263" s="29"/>
      <c r="AB263" s="11"/>
    </row>
    <row r="264" spans="1:28">
      <c r="A264" s="60"/>
      <c r="B264" s="26"/>
      <c r="C264" s="26"/>
      <c r="D264" s="26"/>
      <c r="E264" s="32"/>
      <c r="F264" s="27"/>
      <c r="G264" s="27"/>
      <c r="H264" s="28"/>
      <c r="I264" s="28"/>
      <c r="J264" s="28"/>
      <c r="K264" s="28"/>
      <c r="L264" s="27"/>
      <c r="M264" s="27"/>
      <c r="N264" s="27"/>
      <c r="O264" s="11"/>
      <c r="P264" s="11"/>
      <c r="Q264" s="11"/>
      <c r="R264" s="12"/>
      <c r="S264" s="29"/>
      <c r="T264" s="29"/>
      <c r="U264" s="29"/>
      <c r="V264" s="29"/>
      <c r="W264" s="29"/>
      <c r="X264" s="29"/>
      <c r="Y264" s="29"/>
      <c r="Z264" s="29"/>
      <c r="AA264" s="29"/>
      <c r="AB264" s="11"/>
    </row>
    <row r="265" spans="1:28">
      <c r="A265" s="60"/>
      <c r="B265" s="26"/>
      <c r="C265" s="26"/>
      <c r="D265" s="26"/>
      <c r="E265" s="32"/>
      <c r="F265" s="27"/>
      <c r="G265" s="27"/>
      <c r="H265" s="28"/>
      <c r="I265" s="28"/>
      <c r="J265" s="28"/>
      <c r="K265" s="28"/>
      <c r="L265" s="27"/>
      <c r="M265" s="27"/>
      <c r="N265" s="27"/>
      <c r="O265" s="11"/>
      <c r="P265" s="11"/>
      <c r="Q265" s="11"/>
      <c r="R265" s="12"/>
      <c r="S265" s="29"/>
      <c r="T265" s="29"/>
      <c r="U265" s="29"/>
      <c r="V265" s="29"/>
      <c r="W265" s="29"/>
      <c r="X265" s="29"/>
      <c r="Y265" s="29"/>
      <c r="Z265" s="29"/>
      <c r="AA265" s="29"/>
      <c r="AB265" s="11"/>
    </row>
    <row r="266" spans="1:28">
      <c r="A266" s="60"/>
      <c r="B266" s="26"/>
      <c r="C266" s="26"/>
      <c r="D266" s="26"/>
      <c r="E266" s="32"/>
      <c r="F266" s="27"/>
      <c r="G266" s="27"/>
      <c r="H266" s="28"/>
      <c r="I266" s="28"/>
      <c r="J266" s="28"/>
      <c r="K266" s="28"/>
      <c r="L266" s="27"/>
      <c r="M266" s="27"/>
      <c r="N266" s="27"/>
      <c r="O266" s="11"/>
      <c r="P266" s="11"/>
      <c r="Q266" s="11"/>
      <c r="R266" s="12"/>
      <c r="S266" s="29"/>
      <c r="T266" s="29"/>
      <c r="U266" s="29"/>
      <c r="V266" s="29"/>
      <c r="W266" s="29"/>
      <c r="X266" s="29"/>
      <c r="Y266" s="29"/>
      <c r="Z266" s="29"/>
      <c r="AA266" s="29"/>
      <c r="AB266" s="11"/>
    </row>
    <row r="267" spans="1:28">
      <c r="A267" s="60"/>
      <c r="B267" s="26"/>
      <c r="C267" s="26"/>
      <c r="D267" s="26"/>
      <c r="E267" s="32"/>
      <c r="F267" s="27"/>
      <c r="G267" s="27"/>
      <c r="H267" s="28"/>
      <c r="I267" s="28"/>
      <c r="J267" s="28"/>
      <c r="K267" s="28"/>
      <c r="L267" s="27"/>
      <c r="M267" s="27"/>
      <c r="N267" s="27"/>
      <c r="O267" s="11"/>
      <c r="P267" s="11"/>
      <c r="Q267" s="11"/>
      <c r="R267" s="12"/>
      <c r="S267" s="29"/>
      <c r="T267" s="29"/>
      <c r="U267" s="29"/>
      <c r="V267" s="29"/>
      <c r="W267" s="29"/>
      <c r="X267" s="29"/>
      <c r="Y267" s="29"/>
      <c r="Z267" s="29"/>
      <c r="AA267" s="29"/>
      <c r="AB267" s="11"/>
    </row>
    <row r="268" spans="1:28">
      <c r="A268" s="60"/>
      <c r="B268" s="26"/>
      <c r="C268" s="26"/>
      <c r="D268" s="26"/>
      <c r="E268" s="32"/>
      <c r="F268" s="27"/>
      <c r="G268" s="27"/>
      <c r="H268" s="28"/>
      <c r="I268" s="28"/>
      <c r="J268" s="28"/>
      <c r="K268" s="28"/>
      <c r="L268" s="27"/>
      <c r="M268" s="27"/>
      <c r="N268" s="27"/>
      <c r="O268" s="11"/>
      <c r="P268" s="11"/>
      <c r="Q268" s="11"/>
      <c r="R268" s="12"/>
      <c r="S268" s="29"/>
      <c r="T268" s="29"/>
      <c r="U268" s="29"/>
      <c r="V268" s="29"/>
      <c r="W268" s="29"/>
      <c r="X268" s="29"/>
      <c r="Y268" s="29"/>
      <c r="Z268" s="29"/>
      <c r="AA268" s="29"/>
      <c r="AB268" s="11"/>
    </row>
    <row r="269" spans="1:28">
      <c r="A269" s="60"/>
      <c r="B269" s="26"/>
      <c r="C269" s="26"/>
      <c r="D269" s="26"/>
      <c r="E269" s="32"/>
      <c r="F269" s="27"/>
      <c r="G269" s="27"/>
      <c r="H269" s="28"/>
      <c r="I269" s="28"/>
      <c r="J269" s="28"/>
      <c r="K269" s="28"/>
      <c r="L269" s="27"/>
      <c r="M269" s="27"/>
      <c r="N269" s="27"/>
      <c r="O269" s="11"/>
      <c r="P269" s="11"/>
      <c r="Q269" s="11"/>
      <c r="R269" s="12"/>
      <c r="S269" s="29"/>
      <c r="T269" s="29"/>
      <c r="U269" s="29"/>
      <c r="V269" s="29"/>
      <c r="W269" s="29"/>
      <c r="X269" s="29"/>
      <c r="Y269" s="29"/>
      <c r="Z269" s="29"/>
      <c r="AA269" s="29"/>
      <c r="AB269" s="11"/>
    </row>
    <row r="270" spans="1:28">
      <c r="A270" s="60"/>
      <c r="B270" s="26"/>
      <c r="C270" s="26"/>
      <c r="D270" s="26"/>
      <c r="E270" s="32"/>
      <c r="F270" s="27"/>
      <c r="G270" s="27"/>
      <c r="H270" s="28"/>
      <c r="I270" s="28"/>
      <c r="J270" s="28"/>
      <c r="K270" s="28"/>
      <c r="L270" s="27"/>
      <c r="M270" s="27"/>
      <c r="N270" s="27"/>
      <c r="O270" s="11"/>
      <c r="P270" s="11"/>
      <c r="Q270" s="11"/>
      <c r="R270" s="12"/>
      <c r="S270" s="29"/>
      <c r="T270" s="29"/>
      <c r="U270" s="29"/>
      <c r="V270" s="29"/>
      <c r="W270" s="29"/>
      <c r="X270" s="29"/>
      <c r="Y270" s="29"/>
      <c r="Z270" s="29"/>
      <c r="AA270" s="29"/>
      <c r="AB270" s="11"/>
    </row>
    <row r="271" spans="1:28">
      <c r="A271" s="60"/>
      <c r="B271" s="26"/>
      <c r="C271" s="26"/>
      <c r="D271" s="26"/>
      <c r="E271" s="32"/>
      <c r="F271" s="27"/>
      <c r="G271" s="27"/>
      <c r="H271" s="28"/>
      <c r="I271" s="28"/>
      <c r="J271" s="28"/>
      <c r="K271" s="28"/>
      <c r="L271" s="27"/>
      <c r="M271" s="27"/>
      <c r="N271" s="27"/>
      <c r="O271" s="11"/>
      <c r="P271" s="11"/>
      <c r="Q271" s="11"/>
      <c r="R271" s="12"/>
      <c r="S271" s="29"/>
      <c r="T271" s="29"/>
      <c r="U271" s="29"/>
      <c r="V271" s="29"/>
      <c r="W271" s="29"/>
      <c r="X271" s="29"/>
      <c r="Y271" s="29"/>
      <c r="Z271" s="29"/>
      <c r="AA271" s="29"/>
      <c r="AB271" s="11"/>
    </row>
    <row r="272" spans="1:28">
      <c r="B272" s="26"/>
      <c r="H272" s="30"/>
      <c r="I272" s="30"/>
      <c r="J272" s="30"/>
      <c r="K272" s="30"/>
    </row>
    <row r="273" spans="2:11">
      <c r="B273" s="26"/>
      <c r="H273" s="30"/>
      <c r="I273" s="30"/>
      <c r="J273" s="30"/>
      <c r="K273" s="30"/>
    </row>
    <row r="274" spans="2:11">
      <c r="H274" s="30"/>
      <c r="I274" s="30"/>
      <c r="J274" s="30"/>
      <c r="K274" s="30"/>
    </row>
    <row r="275" spans="2:11">
      <c r="H275" s="30"/>
      <c r="I275" s="30"/>
      <c r="J275" s="30"/>
      <c r="K275" s="30"/>
    </row>
    <row r="276" spans="2:11">
      <c r="H276" s="30"/>
      <c r="I276" s="30"/>
      <c r="J276" s="30"/>
      <c r="K276" s="30"/>
    </row>
    <row r="277" spans="2:11">
      <c r="H277" s="30"/>
      <c r="I277" s="30"/>
      <c r="J277" s="30"/>
      <c r="K277" s="30"/>
    </row>
    <row r="278" spans="2:11">
      <c r="H278" s="30"/>
      <c r="I278" s="30"/>
      <c r="J278" s="30"/>
      <c r="K278" s="30"/>
    </row>
    <row r="279" spans="2:11">
      <c r="H279" s="30"/>
      <c r="I279" s="30"/>
      <c r="J279" s="30"/>
      <c r="K279" s="30"/>
    </row>
    <row r="280" spans="2:11">
      <c r="H280" s="30"/>
      <c r="I280" s="30"/>
      <c r="J280" s="30"/>
      <c r="K280" s="30"/>
    </row>
    <row r="281" spans="2:11">
      <c r="H281" s="30"/>
      <c r="I281" s="30"/>
      <c r="J281" s="30"/>
      <c r="K281" s="30"/>
    </row>
    <row r="282" spans="2:11">
      <c r="H282" s="30"/>
      <c r="I282" s="30"/>
      <c r="J282" s="30"/>
      <c r="K282" s="30"/>
    </row>
    <row r="283" spans="2:11">
      <c r="H283" s="30"/>
      <c r="I283" s="30"/>
      <c r="J283" s="30"/>
      <c r="K283" s="30"/>
    </row>
    <row r="284" spans="2:11">
      <c r="H284" s="30"/>
      <c r="I284" s="30"/>
      <c r="J284" s="30"/>
      <c r="K284" s="30"/>
    </row>
  </sheetData>
  <sheetProtection password="CF7A" sheet="1" objects="1" scenarios="1" formatCells="0" formatColumns="0" formatRows="0" selectLockedCells="1"/>
  <customSheetViews>
    <customSheetView guid="{44A41302-4BCE-444D-822F-E6BDCBFDAE43}" scale="85" showPageBreaks="1" showGridLines="0" view="pageBreakPreview" showRuler="0">
      <pane xSplit="2" ySplit="6" topLeftCell="C126" activePane="bottomRight" state="frozen"/>
      <selection pane="bottomRight" activeCell="A143" sqref="A143:E143"/>
      <pageMargins left="0.59055118110236227" right="0.19685039370078741" top="0.39370078740157483" bottom="0.39370078740157483" header="0.31496062992125984" footer="0.31496062992125984"/>
      <pageSetup paperSize="8" scale="46" fitToWidth="2" fitToHeight="0" orientation="landscape" r:id="rId1"/>
      <headerFooter alignWithMargins="0">
        <oddFooter>&amp;R&amp;P</oddFooter>
      </headerFooter>
    </customSheetView>
    <customSheetView guid="{C94A9A88-F91C-43B6-817C-24753BA1208E}" scale="75" showPageBreaks="1" showGridLines="0" fitToPage="1" showRuler="0">
      <pane xSplit="2" ySplit="6" topLeftCell="S7" activePane="bottomRight" state="frozen"/>
      <selection pane="bottomRight" activeCell="AB13" sqref="AB13"/>
      <pageMargins left="0.6" right="0.42" top="0.46" bottom="0.4" header="0.35" footer="0.31"/>
      <pageSetup paperSize="8" scale="91" fitToWidth="2" fitToHeight="0" orientation="landscape" r:id="rId2"/>
      <headerFooter alignWithMargins="0"/>
    </customSheetView>
    <customSheetView guid="{87A2A1A1-1B79-4AA1-8013-3BCBF2137265}" showPageBreaks="1" showGridLines="0" printArea="1" view="pageBreakPreview" showRuler="0">
      <pane xSplit="2" ySplit="10" topLeftCell="T11" activePane="bottomRight" state="frozen"/>
      <selection pane="bottomRight" activeCell="AC117" sqref="AC117"/>
      <pageMargins left="0" right="0" top="0" bottom="0.19685039370078741" header="0.31496062992125984" footer="0.19685039370078741"/>
      <pageSetup paperSize="8" scale="48" fitToHeight="2" orientation="landscape" r:id="rId3"/>
      <headerFooter alignWithMargins="0">
        <oddFooter>&amp;L&amp;8&amp;Z&amp;F</oddFooter>
      </headerFooter>
    </customSheetView>
    <customSheetView guid="{61C9A6A7-FD88-4945-8AD4-7E7C6E740E15}" showPageBreaks="1" showGridLines="0" showRuler="0">
      <pane xSplit="2" ySplit="6" topLeftCell="AG7" activePane="bottomRight" state="frozen"/>
      <selection pane="bottomRight" activeCell="AM4" sqref="AM4:AN6"/>
      <pageMargins left="0.59055118110236227" right="0.19685039370078741" top="0.39370078740157483" bottom="0.39370078740157483" header="0.31496062992125984" footer="0.31496062992125984"/>
      <pageSetup paperSize="8" scale="70" fitToWidth="2" fitToHeight="0" orientation="landscape" r:id="rId4"/>
      <headerFooter alignWithMargins="0">
        <oddFooter>&amp;R&amp;P</oddFooter>
      </headerFooter>
    </customSheetView>
    <customSheetView guid="{BFAFFA1A-9B08-49E5-B2E2-4AAA94750E79}" scale="80" showPageBreaks="1" showGridLines="0" showRuler="0">
      <pane xSplit="2" ySplit="6" topLeftCell="AN52" activePane="bottomRight" state="frozen"/>
      <selection pane="bottomRight" activeCell="AP63" sqref="AP63:AQ63"/>
      <pageMargins left="0.88" right="0.7" top="0.61" bottom="0.5" header="0.35433070866141736" footer="0.2"/>
      <pageSetup paperSize="8" scale="70" fitToHeight="0" orientation="landscape" r:id="rId5"/>
      <headerFooter alignWithMargins="0"/>
    </customSheetView>
    <customSheetView guid="{782D408A-4EE0-4780-9524-491AB6C1E385}" showGridLines="0" hiddenColumns="1" showRuler="0" topLeftCell="A4">
      <pane xSplit="2" ySplit="4" topLeftCell="Q8" activePane="bottomRight" state="frozen"/>
      <selection pane="bottomRight" activeCell="AC20" sqref="AC20:AD20"/>
      <pageMargins left="0.12" right="0.35" top="1" bottom="1" header="0.5" footer="0.5"/>
      <pageSetup paperSize="8" scale="70" orientation="landscape" r:id="rId6"/>
      <headerFooter alignWithMargins="0"/>
    </customSheetView>
    <customSheetView guid="{F10BEFA0-402A-48EA-8366-D6BBAAE20803}" showPageBreaks="1" showGridLines="0" fitToPage="1" showRuler="0" topLeftCell="A4">
      <pane xSplit="2" ySplit="3" topLeftCell="AK57" activePane="bottomRight" state="frozen"/>
      <selection pane="bottomRight" activeCell="AF4" sqref="AF4:AG6"/>
      <pageMargins left="0.12" right="0.35" top="0.53" bottom="0.68" header="0.35" footer="0.31"/>
      <pageSetup paperSize="8" scale="32" fitToHeight="0" orientation="landscape" r:id="rId7"/>
      <headerFooter alignWithMargins="0"/>
    </customSheetView>
    <customSheetView guid="{C558F06B-AC1E-4BE8-8730-89303E50FE26}" showPageBreaks="1" showGridLines="0" printArea="1" showRuler="0">
      <pane xSplit="2" ySplit="6" topLeftCell="AJ7" activePane="bottomRight" state="frozen"/>
      <selection pane="bottomRight" activeCell="AL4" sqref="AL4:AL6"/>
      <pageMargins left="0.6" right="0.42" top="0.46" bottom="0.4" header="0.35" footer="0.31"/>
      <pageSetup paperSize="8" scale="55" fitToWidth="2" fitToHeight="0" orientation="portrait" r:id="rId8"/>
      <headerFooter alignWithMargins="0"/>
    </customSheetView>
    <customSheetView guid="{EFE1840C-D268-4DEA-A573-B4575717D84C}" showPageBreaks="1" showRuler="0">
      <pane xSplit="2" ySplit="6" topLeftCell="V58" activePane="bottomRight" state="frozen"/>
      <selection pane="bottomRight" activeCell="AD74" sqref="AD74:AE74"/>
      <pageMargins left="0.12" right="0.35" top="1" bottom="1" header="0.5" footer="0.5"/>
      <pageSetup paperSize="8" scale="70" orientation="landscape" r:id="rId9"/>
      <headerFooter alignWithMargins="0"/>
    </customSheetView>
    <customSheetView guid="{20460AB4-8E0B-40D1-A319-FD3702E3AC02}" scale="75" showPageBreaks="1" showGridLines="0" hiddenColumns="1" showRuler="0">
      <pane xSplit="2" ySplit="6" topLeftCell="AH46" activePane="bottomRight" state="frozen"/>
      <selection pane="bottomRight" activeCell="AP30" sqref="AP30"/>
      <pageMargins left="0.59055118110236227" right="0.19685039370078741" top="0.39370078740157483" bottom="0.39370078740157483" header="0.31496062992125984" footer="0.31496062992125984"/>
      <pageSetup paperSize="8" scale="70" fitToWidth="2" fitToHeight="0" orientation="landscape" r:id="rId10"/>
      <headerFooter alignWithMargins="0">
        <oddFooter>&amp;R&amp;P</oddFooter>
      </headerFooter>
    </customSheetView>
    <customSheetView guid="{C52D3B37-585D-4459-9702-B79BE1189020}" showGridLines="0" hiddenColumns="1" showRuler="0">
      <pane xSplit="2" ySplit="6" topLeftCell="AK53" activePane="bottomRight" state="frozen"/>
      <selection pane="bottomRight" activeCell="BR53" sqref="BR53"/>
      <pageMargins left="0.59055118110236227" right="0.19685039370078741" top="0.39370078740157483" bottom="0.39370078740157483" header="0.31496062992125984" footer="0.31496062992125984"/>
      <pageSetup paperSize="8" scale="70" fitToWidth="2" fitToHeight="0" orientation="landscape" r:id="rId11"/>
      <headerFooter alignWithMargins="0">
        <oddFooter>&amp;R&amp;P</oddFooter>
      </headerFooter>
    </customSheetView>
  </customSheetViews>
  <mergeCells count="34">
    <mergeCell ref="A2:A5"/>
    <mergeCell ref="I3:K3"/>
    <mergeCell ref="I4:I5"/>
    <mergeCell ref="J4:K4"/>
    <mergeCell ref="B2:B5"/>
    <mergeCell ref="C2:K2"/>
    <mergeCell ref="F3:H3"/>
    <mergeCell ref="F4:F5"/>
    <mergeCell ref="R3:R5"/>
    <mergeCell ref="L4:L5"/>
    <mergeCell ref="C1:X1"/>
    <mergeCell ref="AB3:AB5"/>
    <mergeCell ref="Y3:AA3"/>
    <mergeCell ref="T4:U4"/>
    <mergeCell ref="S3:U3"/>
    <mergeCell ref="O3:Q3"/>
    <mergeCell ref="P4:Q4"/>
    <mergeCell ref="O4:O5"/>
    <mergeCell ref="AC2:AE2"/>
    <mergeCell ref="AC3:AE3"/>
    <mergeCell ref="AD4:AE4"/>
    <mergeCell ref="C3:E3"/>
    <mergeCell ref="C4:C5"/>
    <mergeCell ref="D4:E4"/>
    <mergeCell ref="S4:S5"/>
    <mergeCell ref="V3:X3"/>
    <mergeCell ref="V4:V5"/>
    <mergeCell ref="W4:X4"/>
    <mergeCell ref="L3:N3"/>
    <mergeCell ref="M4:N4"/>
    <mergeCell ref="Y4:Y5"/>
    <mergeCell ref="G4:H4"/>
    <mergeCell ref="Z4:AA4"/>
    <mergeCell ref="L2:AB2"/>
  </mergeCells>
  <phoneticPr fontId="0" type="noConversion"/>
  <pageMargins left="0" right="0" top="0" bottom="0" header="0.31496062992125984" footer="0.31496062992125984"/>
  <pageSetup paperSize="25" scale="85" fitToHeight="4" orientation="portrait" horizontalDpi="4294967293" r:id="rId12"/>
  <headerFooter alignWithMargins="0">
    <oddFooter>&amp;R&amp;P</oddFooter>
  </headerFooter>
  <ignoredErrors>
    <ignoredError sqref="A1:B1 A27:B27 A24:D25 F25:G25 I24:J25 L24:M25 O24:Q25 G24 A36:E36 G36:Q36 A60:B60 A48 F48:Q48 A55:B55 A57 A56:B56 E56 H56 K56 N56 Q56 U56 X56 AA56 A62 B61:Q61 A64:Q64 B63:AA63 A68:Q72 B67:AA67 A76:Q78 B73:AA73 B79:AA79 X61 Z61:AA61 A102:AA103 A93:B93 M93:N93 Z93:AA93 G93:H93 D93:E93 A108 B105:R105 A110:AA110 C109:AA109 A116:B116 B114 A143:Q144 B131 P93:Q93 T93:U93 A104:I104 L104:O104 R104:S104 V104 A107:B107 Y104:AA104 T105:U105 W105:X105 A119:B119 A117 D117 A4:AB5 A3:E3 J3:Q3 A9 A39 C39:D39 C48:D48 C57:D57 A32:H33 A28 D28:E28 A7:L7 N7:Q7 A18:B18 A23:B23 U22 A17:Q17 T16:U16 A6:Q6 S7:AA7 A37:Q38 S39:T39 A40:Q40 S40:AA40 A49:D49 S49 A50:H50 P50:Q50 T3:U3 S17:AA17 S24:AA25 A35:C35 Q35 E35:H35 S50:U50 T60:U60 S61:V61 S64:AA66 S68:AA72 S74:AA78 A80:Q81 S80:AA83 A94:Q96 S94:AA101 A132:E132 J132:AA135 A130:AA130 A127 C127:D127 A137 A141:B141 A140:B140 D140:K140 M140:N140 P140:Q140 T140:X140 Z140:AA140 A112:AA113 A111 C111:AA111 A138 C138:Q138 A145:A147 C145:AB147 G132:H135 A136 D136:K136 D137:K137 S6:AA6 C108:AA108 S120:U121 T117 A129:Q129 S129:AA129 S125:U126 S123:V123 A125:D125 A123:D123 F123:G123 A121:D121 A120:C120 F120:G120 A115:B115 H116 G117:I117 F127:G127 A128:D128 F128:G128 F125:H125 F121:G121 K120 K119 K128:M128 N117 L125:M126 L123:P123 L127:P127 L121:M121 O120:P120 O128:P128 O125:P126 O121:P121 R127:T127 S128:T128 Y127:Z127 Y120:Z121 Y125:Z126 Y128:Z128 A83:H83 A82 D82:Q82 T19:U19 S18 T14:U14 A26:B26 S28:U28 A2:AB2 AA1:AB1 S136:X136 S143:AA144 T141:X141 S138:AA138 S137:X137 A135:E135 A133 C133:E133 A134 C134:E134 S11:U11 A11:B11 A10 D10:E10 A14 D14:E14 T15:U15 A8:B8 D8:E8 G8:H8 J8:K8 N8 P8:Q8 T8:U8 W8:X8 Z8:AA8 D15:E15 B16 G3:H3 G10:H10 G11:H11 G14:H14 G15:K15 G16:H16 A19:B19 G19:H19 A20:B20 G20:H20 A21:B21 H21 A22:B22 G22:H22 G23:N23 G27:H27 G28:Q28 D11:E11 D16:E16 D19:E19 D20:E20 E21 D22:E22 D23:E23 D27:E27 A29:B29 E29 A30:B30 E30 A31:B31 E31 A34:B34 E34 A44:H44 A41:B41 E41 A42:B42 E42 A43:B43 E43 A47:B47 A45:B45 E45 A46:B46 D46:E46 D47:E47 A51:B51 E51 A52:B52 D52:E52 A53:B53 D53:E53 A54:B54 D54:E54 E55 A59:B59 D59:E59 D60:E60 A66:Q66 A65:B65 D65:Q65 A74:B74 D74:Q74 A75:B75 D75:Q75 A85:Q85 A84:B84 D84:E84 A91:Q92 A86:B86 E86 A87:C87 E87:H87 A106:B106 D106:E106 D107:E107 A118:B118 D118 A122:B122 D122 A124:B124 D124 A126:B126 D126 D141:K141 H29 H30:I30 H31 H34 G118 G122 G124:H124 G126:I126 G106:H106 G107:H107 H42 H43:I43 H45 H41 G47:H47 G46:I46 G52:H52 G53:I53 G54:H54 G55:I55 G59:H59 G60:I60 G84:H84 H86 H51 J10:K10 J11:Q11 J14:K14 J16:N16 J19:K19 J20:K20 K21:N21 J22:K22 K32:Q33 K35:O35 J27:K27 K29 K31 K30 K34:Q34 K41 K44:Q44 K42 K45 K47 K43 K46 K50:N50 K52 K54 K51 K53 K55 K59 K60 K83:Q83 K84 K86 A88:H90 K88:Q90 K87:Q87 J106:R106 J107:R107 M10:N10 M14:N14 M15:N15 M19:N19 M20:N20 M22:N22 M27:N27 N29 N30 N31 N41 N42 N43 N45 M46:N46 M47:N47 M52:N52 M51:N51 M53:N53 M54:Q54 N55 M59:N59 M60:N60 M84:N84 N86 A101:Q101 A100:K100 M100:Q100 K118 M118 M122 M124 M136:N136 M137:N137 M141:Q141 P10:Q10 P14:Q14 P15:Q15 P16:Q16 P19:Q19 P20:Q20 P21:Q21 P22:Q22 P23:Q23 P27:Q27 Q29 Q30 Q31 Q41 Q42 Q43 Q45 P46:Q46 P47:Q47 P51:Q51 P52:Q52 P53:Q53 Q55 Q59 P60:Q60 Q86 P84:Q84 A98:Q99 A97:N97 P97:Q97 P117 P124 P136:Q136 P137:Q137 W3:AA3 T10:U10 T23:U23 T27:U27 S30:V30 U29 S32:U32 U31 S36:AA38 U34 S48:AA48 U41 U42 U43 T44:U44 U45 T46:U46 T47:U47 S54:U54 T51:U51 T52:U52 T53:U53 U55 U59 S85:AA85 T84:U84 S91:AA92 U86 T106:U106 T107:U107 T115 U118 U119:V119 T122:U122 T124:V124 Z10:AA10 Z14:AA14 Z15:AA15 Z16:AA16 Z19:AA19 U20 Z20:AA20 U21 Z21:AA21 Z22:AA22 Z23:AA23 Z27:AA27 AA29 AA30 AA31 S33:U33 Z33:AA33 AA34 AA41 AA42 AA43 Z44:AA44 AA45 Z46:AA46 Z47:AA47 AA51 Z52:AA52 Z53:AA53 Z54:AA54 AA55 AA59 Z60:AA60 Z84:AA84 AA86 Z115 Z117 Z122 Z124 Z141:AA141 Z137:AA137 Z136:AA136 W10:X10 W16:X16 W14:X14 W11:AA11 W15:X15 W19:X19 W22:X22 W23:X23 W20:X20 W21:X21 W28:AA28 W27:X27 X29 X31 X34 X33 X30 X32:AA32 S35:U35 X35:AA35 X41 X42 X44 X46 X43 X45 X47 X50:AA50 X54 X52 X55 X51 X53 X60 X59 X84 X86 S87:U90 X87:AA90 Y123:Z123 D1:Y1" unlockedFormula="1"/>
    <ignoredError sqref="E24:E25 H24:H25 K24:K25 N24:N25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0169</dc:creator>
  <cp:lastModifiedBy>Дмитрий Шумайлов</cp:lastModifiedBy>
  <cp:lastPrinted>2012-11-21T08:55:01Z</cp:lastPrinted>
  <dcterms:created xsi:type="dcterms:W3CDTF">2009-07-15T07:07:33Z</dcterms:created>
  <dcterms:modified xsi:type="dcterms:W3CDTF">2012-11-26T06:44:51Z</dcterms:modified>
</cp:coreProperties>
</file>